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rehngruppen.sharepoint.com/sites/KunderS/Delade dokument/Svensk Scenkonst/FIL/2603_EX_LB - Excelutveckling (11212)/Arbetsmapp/"/>
    </mc:Choice>
  </mc:AlternateContent>
  <xr:revisionPtr revIDLastSave="30" documentId="13_ncr:1_{8CC80B8D-8D78-8047-ABA1-02A663609B0F}" xr6:coauthVersionLast="47" xr6:coauthVersionMax="47" xr10:uidLastSave="{DE10AF34-C9D0-48CD-A4E5-7B8A7DA81DAF}"/>
  <bookViews>
    <workbookView xWindow="-110" yWindow="-110" windowWidth="24220" windowHeight="15500" xr2:uid="{936CD7B8-B97A-7844-9E23-466CC0E72F3D}"/>
  </bookViews>
  <sheets>
    <sheet name="BÖRJA HÄR" sheetId="65" r:id="rId1"/>
    <sheet name="BAS" sheetId="66" r:id="rId2"/>
    <sheet name="MELLAN" sheetId="67" r:id="rId3"/>
    <sheet name="HÖG" sheetId="68" r:id="rId4"/>
    <sheet name="1) Organisation" sheetId="69" r:id="rId5"/>
    <sheet name="2) Papper och digitala medier" sheetId="70" r:id="rId6"/>
    <sheet name="3) Mat, dryck, försäljning" sheetId="71" r:id="rId7"/>
    <sheet name="4) Fastighetsförvaltning" sheetId="72" r:id="rId8"/>
    <sheet name="Building energy calculator" sheetId="62" r:id="rId9"/>
    <sheet name="5) Avfall" sheetId="73" r:id="rId10"/>
    <sheet name="6) Resor" sheetId="74" r:id="rId11"/>
    <sheet name="RESEBERÄKNAREN" sheetId="61" r:id="rId12"/>
    <sheet name="7) Avtal" sheetId="75" r:id="rId13"/>
    <sheet name="Emission factors and lists" sheetId="63" r:id="rId14"/>
  </sheets>
  <externalReferences>
    <externalReference r:id="rId15"/>
    <externalReference r:id="rId16"/>
    <externalReference r:id="rId17"/>
    <externalReference r:id="rId18"/>
    <externalReference r:id="rId19"/>
  </externalReferences>
  <definedNames>
    <definedName name="_ftn3" localSheetId="1">BAS!#REF!</definedName>
    <definedName name="_ftn3" localSheetId="8">'Building energy calculator'!#REF!</definedName>
    <definedName name="_ftn3" localSheetId="3">HÖG!#REF!</definedName>
    <definedName name="_ftn3" localSheetId="2">MELLAN!#REF!</definedName>
    <definedName name="_ftn3" localSheetId="11">RESEBERÄKNAREN!#REF!</definedName>
    <definedName name="_ftnref1" localSheetId="1">BAS!#REF!</definedName>
    <definedName name="_ftnref1" localSheetId="8">'Building energy calculator'!#REF!</definedName>
    <definedName name="_ftnref1" localSheetId="3">HÖG!#REF!</definedName>
    <definedName name="_ftnref1" localSheetId="2">MELLAN!#REF!</definedName>
    <definedName name="_ftnref1" localSheetId="11">RESEBERÄKNAREN!#REF!</definedName>
    <definedName name="_ftnref2" localSheetId="1">BAS!#REF!</definedName>
    <definedName name="_ftnref2" localSheetId="8">'Building energy calculator'!#REF!</definedName>
    <definedName name="_ftnref2" localSheetId="3">HÖG!#REF!</definedName>
    <definedName name="_ftnref2" localSheetId="2">MELLAN!#REF!</definedName>
    <definedName name="_ftnref2" localSheetId="11">RESEBERÄKNAREN!#REF!</definedName>
    <definedName name="_ftnref3" localSheetId="1">BAS!#REF!</definedName>
    <definedName name="_ftnref3" localSheetId="8">'Building energy calculator'!#REF!</definedName>
    <definedName name="_ftnref3" localSheetId="3">HÖG!#REF!</definedName>
    <definedName name="_ftnref3" localSheetId="2">MELLAN!#REF!</definedName>
    <definedName name="_ftnref3" localSheetId="11">RESEBERÄKNAREN!#REF!</definedName>
    <definedName name="_kostumier" localSheetId="0">'BÖRJA HÄR'!#REF!</definedName>
    <definedName name="_kostumier" localSheetId="13">'[1]START HERE'!$C$17</definedName>
    <definedName name="_kostumier" localSheetId="11">'[2]START HERE'!$C$17</definedName>
    <definedName name="_kostumier">'[1]START HERE'!$C$17</definedName>
    <definedName name="_producent" localSheetId="0">'BÖRJA HÄR'!#REF!</definedName>
    <definedName name="_producent" localSheetId="13">'[1]START HERE'!$C$11</definedName>
    <definedName name="_producent" localSheetId="11">'[2]START HERE'!$C$11</definedName>
    <definedName name="_producent">'[1]START HERE'!$C$11</definedName>
    <definedName name="_produktionsleder" localSheetId="0">'BÖRJA HÄR'!#REF!</definedName>
    <definedName name="_produktionsleder" localSheetId="13">'[1]START HERE'!$C$15</definedName>
    <definedName name="_produktionsleder" localSheetId="11">'[2]START HERE'!$C$15</definedName>
    <definedName name="_produktionsleder">'[1]START HERE'!$C$15</definedName>
    <definedName name="_Ref63266005" localSheetId="1">BAS!#REF!</definedName>
    <definedName name="_Ref63266005" localSheetId="8">'Building energy calculator'!#REF!</definedName>
    <definedName name="_Ref63266005" localSheetId="3">HÖG!#REF!</definedName>
    <definedName name="_Ref63266005" localSheetId="2">MELLAN!#REF!</definedName>
    <definedName name="_Ref63266005" localSheetId="11">RESEBERÄKNAREN!#REF!</definedName>
    <definedName name="_sæson" localSheetId="0">'BÖRJA HÄR'!#REF!</definedName>
    <definedName name="_sæson" localSheetId="13">'[1]START HERE'!$C$20</definedName>
    <definedName name="_sæson" localSheetId="11">'[2]START HERE'!$C$20</definedName>
    <definedName name="_sæson">'[1]START HERE'!$C$20</definedName>
    <definedName name="_scenemester" localSheetId="0">'BÖRJA HÄR'!#REF!</definedName>
    <definedName name="_scenemester" localSheetId="13">'[1]START HERE'!$C$18</definedName>
    <definedName name="_scenemester" localSheetId="11">'[2]START HERE'!$C$18</definedName>
    <definedName name="_scenemester">'[1]START HERE'!$C$18</definedName>
    <definedName name="All" localSheetId="4">#REF!</definedName>
    <definedName name="All" localSheetId="5">#REF!</definedName>
    <definedName name="All" localSheetId="6">#REF!</definedName>
    <definedName name="All" localSheetId="7">#REF!</definedName>
    <definedName name="All" localSheetId="9">#REF!</definedName>
    <definedName name="All" localSheetId="10">#REF!</definedName>
    <definedName name="All" localSheetId="12">#REF!</definedName>
    <definedName name="All" localSheetId="1">#REF!</definedName>
    <definedName name="All" localSheetId="8">'[3]Emission factors and lists'!$Y$2:$Y$28</definedName>
    <definedName name="All" localSheetId="0">'[4]Emission factors and lists'!#REF!</definedName>
    <definedName name="All" localSheetId="13">'Emission factors and lists'!#REF!</definedName>
    <definedName name="All" localSheetId="3">#REF!</definedName>
    <definedName name="All" localSheetId="2">#REF!</definedName>
    <definedName name="All" localSheetId="11">'[5]Emission factors and lists'!#REF!</definedName>
    <definedName name="All">#REF!</definedName>
    <definedName name="Bike" localSheetId="4">#REF!</definedName>
    <definedName name="Bike" localSheetId="5">#REF!</definedName>
    <definedName name="Bike" localSheetId="6">#REF!</definedName>
    <definedName name="Bike" localSheetId="7">#REF!</definedName>
    <definedName name="Bike" localSheetId="9">#REF!</definedName>
    <definedName name="Bike" localSheetId="10">#REF!</definedName>
    <definedName name="Bike" localSheetId="12">#REF!</definedName>
    <definedName name="Bike" localSheetId="1">#REF!</definedName>
    <definedName name="Bike" localSheetId="8">'[3]Emission factors and lists'!$V$2:$V$4</definedName>
    <definedName name="Bike" localSheetId="0">#REF!</definedName>
    <definedName name="Bike" localSheetId="13">'Emission factors and lists'!$Y$3:$Y$4</definedName>
    <definedName name="Bike" localSheetId="3">#REF!</definedName>
    <definedName name="Bike" localSheetId="2">#REF!</definedName>
    <definedName name="Bike">#REF!</definedName>
    <definedName name="Bus" localSheetId="4">#REF!</definedName>
    <definedName name="Bus" localSheetId="5">#REF!</definedName>
    <definedName name="Bus" localSheetId="6">#REF!</definedName>
    <definedName name="Bus" localSheetId="7">#REF!</definedName>
    <definedName name="Bus" localSheetId="9">#REF!</definedName>
    <definedName name="Bus" localSheetId="10">#REF!</definedName>
    <definedName name="Bus" localSheetId="12">#REF!</definedName>
    <definedName name="Bus" localSheetId="1">#REF!</definedName>
    <definedName name="Bus" localSheetId="8">'[3]Emission factors and lists'!$U$2:$U$3</definedName>
    <definedName name="Bus" localSheetId="0">#REF!</definedName>
    <definedName name="Bus" localSheetId="13">'Emission factors and lists'!$Y$5:$Y$11</definedName>
    <definedName name="Bus" localSheetId="3">#REF!</definedName>
    <definedName name="Bus" localSheetId="2">#REF!</definedName>
    <definedName name="Bus">#REF!</definedName>
    <definedName name="Car" localSheetId="4">#REF!</definedName>
    <definedName name="Car" localSheetId="5">#REF!</definedName>
    <definedName name="Car" localSheetId="6">#REF!</definedName>
    <definedName name="Car" localSheetId="7">#REF!</definedName>
    <definedName name="Car" localSheetId="9">#REF!</definedName>
    <definedName name="Car" localSheetId="10">#REF!</definedName>
    <definedName name="Car" localSheetId="12">#REF!</definedName>
    <definedName name="Car" localSheetId="1">#REF!</definedName>
    <definedName name="Car" localSheetId="8">'[3]Emission factors and lists'!$R$2:$R$6</definedName>
    <definedName name="Car" localSheetId="0">#REF!</definedName>
    <definedName name="Car" localSheetId="13">'Emission factors and lists'!$Y$6:$Y$10</definedName>
    <definedName name="Car" localSheetId="3">#REF!</definedName>
    <definedName name="Car" localSheetId="2">#REF!</definedName>
    <definedName name="Car">#REF!</definedName>
    <definedName name="Costumedesigner" localSheetId="0">'BÖRJA HÄR'!#REF!</definedName>
    <definedName name="Costumedesigner" localSheetId="13">'[1]START HERE'!$C$14</definedName>
    <definedName name="Costumedesigner" localSheetId="11">'[2]START HERE'!$C$14</definedName>
    <definedName name="Costumedesigner">'[1]START HERE'!$C$14</definedName>
    <definedName name="Designer" localSheetId="0">'BÖRJA HÄR'!#REF!</definedName>
    <definedName name="Designer" localSheetId="13">'[1]START HERE'!$C$13</definedName>
    <definedName name="Designer" localSheetId="11">'[2]START HERE'!$C$13</definedName>
    <definedName name="Designer">'[1]START HERE'!$C$13</definedName>
    <definedName name="Director" localSheetId="0">'BÖRJA HÄR'!#REF!</definedName>
    <definedName name="Director" localSheetId="13">'[1]START HERE'!$C$12</definedName>
    <definedName name="Director" localSheetId="11">'[2]START HERE'!$C$12</definedName>
    <definedName name="Director">'[1]START HERE'!$C$12</definedName>
    <definedName name="Ferry" localSheetId="4">#REF!</definedName>
    <definedName name="Ferry" localSheetId="5">#REF!</definedName>
    <definedName name="Ferry" localSheetId="6">#REF!</definedName>
    <definedName name="Ferry" localSheetId="7">#REF!</definedName>
    <definedName name="Ferry" localSheetId="9">#REF!</definedName>
    <definedName name="Ferry" localSheetId="10">#REF!</definedName>
    <definedName name="Ferry" localSheetId="12">#REF!</definedName>
    <definedName name="Ferry" localSheetId="1">#REF!</definedName>
    <definedName name="Ferry" localSheetId="8">'[3]Emission factors and lists'!$X$2:$X$3</definedName>
    <definedName name="Ferry" localSheetId="0">#REF!</definedName>
    <definedName name="Ferry" localSheetId="13">'Emission factors and lists'!$Y$18:$Y$19</definedName>
    <definedName name="Ferry" localSheetId="3">#REF!</definedName>
    <definedName name="Ferry" localSheetId="2">#REF!</definedName>
    <definedName name="Ferry">#REF!</definedName>
    <definedName name="Forestillingsnummer" localSheetId="0">'BÖRJA HÄR'!#REF!</definedName>
    <definedName name="Forestillingsnummer" localSheetId="13">'[1]START HERE'!$C$7</definedName>
    <definedName name="Forestillingsnummer" localSheetId="11">'[2]START HERE'!$C$7</definedName>
    <definedName name="Forestillingsnummer">'[1]START HERE'!$C$7</definedName>
    <definedName name="Forestillingstitel" localSheetId="0">'BÖRJA HÄR'!#REF!</definedName>
    <definedName name="Forestillingstitel" localSheetId="13">'[1]START HERE'!$C$8</definedName>
    <definedName name="Forestillingstitel" localSheetId="11">'[2]START HERE'!$C$8</definedName>
    <definedName name="Forestillingstitel">'[1]START HERE'!$C$8</definedName>
    <definedName name="KUNSTART" localSheetId="0">'BÖRJA HÄR'!#REF!</definedName>
    <definedName name="KUNSTART" localSheetId="13">'[1]START HERE'!$C$9</definedName>
    <definedName name="KUNSTART" localSheetId="11">'[2]START HERE'!$C$9</definedName>
    <definedName name="KUNSTART">'[1]START HERE'!$C$9</definedName>
    <definedName name="Plane" localSheetId="4">#REF!</definedName>
    <definedName name="Plane" localSheetId="5">#REF!</definedName>
    <definedName name="Plane" localSheetId="6">#REF!</definedName>
    <definedName name="Plane" localSheetId="7">#REF!</definedName>
    <definedName name="Plane" localSheetId="9">#REF!</definedName>
    <definedName name="Plane" localSheetId="10">#REF!</definedName>
    <definedName name="Plane" localSheetId="12">#REF!</definedName>
    <definedName name="Plane" localSheetId="1">#REF!</definedName>
    <definedName name="Plane" localSheetId="8">'[3]Emission factors and lists'!$T$2:$T$7</definedName>
    <definedName name="Plane" localSheetId="0">#REF!</definedName>
    <definedName name="Plane" localSheetId="13">'Emission factors and lists'!$Y$12:$Y$17</definedName>
    <definedName name="Plane" localSheetId="3">#REF!</definedName>
    <definedName name="Plane" localSheetId="2">#REF!</definedName>
    <definedName name="Plane">#REF!</definedName>
    <definedName name="_xlnm.Print_Area" localSheetId="1">BAS!$B$4:$G$42</definedName>
    <definedName name="_xlnm.Print_Area" localSheetId="8">'Building energy calculator'!#REF!</definedName>
    <definedName name="_xlnm.Print_Area" localSheetId="3">HÖG!$B$4:$G$42</definedName>
    <definedName name="_xlnm.Print_Area" localSheetId="2">MELLAN!$B$4:$G$42</definedName>
    <definedName name="_xlnm.Print_Area" localSheetId="11">RESEBERÄKNAREN!#REF!</definedName>
    <definedName name="Producent" localSheetId="4">'BÖRJA HÄR'!#REF!</definedName>
    <definedName name="Producent" localSheetId="5">'BÖRJA HÄR'!#REF!</definedName>
    <definedName name="Producent" localSheetId="6">'BÖRJA HÄR'!#REF!</definedName>
    <definedName name="Producent" localSheetId="7">'BÖRJA HÄR'!#REF!</definedName>
    <definedName name="Producent" localSheetId="9">'BÖRJA HÄR'!#REF!</definedName>
    <definedName name="Producent" localSheetId="10">'BÖRJA HÄR'!#REF!</definedName>
    <definedName name="Producent" localSheetId="12">'BÖRJA HÄR'!#REF!</definedName>
    <definedName name="Producent" localSheetId="1">'BÖRJA HÄR'!#REF!</definedName>
    <definedName name="Producent" localSheetId="0">'BÖRJA HÄR'!#REF!</definedName>
    <definedName name="Producent" localSheetId="3">'BÖRJA HÄR'!#REF!</definedName>
    <definedName name="Producent" localSheetId="2">'BÖRJA HÄR'!#REF!</definedName>
    <definedName name="Producent">#REF!</definedName>
    <definedName name="producer" localSheetId="0">'BÖRJA HÄR'!#REF!</definedName>
    <definedName name="producer" localSheetId="13">'[1]START HERE'!$C$11</definedName>
    <definedName name="producer" localSheetId="11">'[2]START HERE'!$C$11</definedName>
    <definedName name="producer">'[1]START HERE'!$C$11</definedName>
    <definedName name="Produktionsleder" localSheetId="0">'BÖRJA HÄR'!#REF!</definedName>
    <definedName name="Produktionsleder" localSheetId="13">'[1]START HERE'!$C$15</definedName>
    <definedName name="Produktionsleder" localSheetId="11">'[2]START HERE'!$C$15</definedName>
    <definedName name="Produktionsleder">'[1]START HERE'!$C$15</definedName>
    <definedName name="sæson" localSheetId="0">'BÖRJA HÄR'!#REF!</definedName>
    <definedName name="sæson" localSheetId="13">'[1]START HERE'!$C$20</definedName>
    <definedName name="sæson" localSheetId="11">'[2]START HERE'!$C$20</definedName>
    <definedName name="sæson">'[1]START HERE'!$C$20</definedName>
    <definedName name="Scenemester" localSheetId="4">'BÖRJA HÄR'!#REF!</definedName>
    <definedName name="Scenemester" localSheetId="5">'BÖRJA HÄR'!#REF!</definedName>
    <definedName name="Scenemester" localSheetId="6">'BÖRJA HÄR'!#REF!</definedName>
    <definedName name="Scenemester" localSheetId="7">'BÖRJA HÄR'!#REF!</definedName>
    <definedName name="Scenemester" localSheetId="9">'BÖRJA HÄR'!#REF!</definedName>
    <definedName name="Scenemester" localSheetId="10">'BÖRJA HÄR'!#REF!</definedName>
    <definedName name="Scenemester" localSheetId="12">'BÖRJA HÄR'!#REF!</definedName>
    <definedName name="Scenemester" localSheetId="1">'BÖRJA HÄR'!#REF!</definedName>
    <definedName name="Scenemester" localSheetId="0">'BÖRJA HÄR'!#REF!</definedName>
    <definedName name="Scenemester" localSheetId="3">'BÖRJA HÄR'!#REF!</definedName>
    <definedName name="Scenemester" localSheetId="2">'BÖRJA HÄR'!#REF!</definedName>
    <definedName name="Scenemester">#REF!</definedName>
    <definedName name="START">#REF!</definedName>
    <definedName name="TARGET" localSheetId="0">'BÖRJA HÄR'!#REF!</definedName>
    <definedName name="TARGET" localSheetId="13">'[1]START HERE'!$C$22</definedName>
    <definedName name="TARGET" localSheetId="11">'[2]START HERE'!$C$22</definedName>
    <definedName name="TARGET">'[1]START HERE'!$C$22</definedName>
    <definedName name="Taxi" localSheetId="4">#REF!</definedName>
    <definedName name="Taxi" localSheetId="5">#REF!</definedName>
    <definedName name="Taxi" localSheetId="6">#REF!</definedName>
    <definedName name="Taxi" localSheetId="7">#REF!</definedName>
    <definedName name="Taxi" localSheetId="9">#REF!</definedName>
    <definedName name="Taxi" localSheetId="10">#REF!</definedName>
    <definedName name="Taxi" localSheetId="12">#REF!</definedName>
    <definedName name="Taxi" localSheetId="1">#REF!</definedName>
    <definedName name="Taxi" localSheetId="8">'[3]Emission factors and lists'!$W$2</definedName>
    <definedName name="Taxi" localSheetId="0">#REF!</definedName>
    <definedName name="Taxi" localSheetId="13">'Emission factors and lists'!$Y$21</definedName>
    <definedName name="Taxi" localSheetId="3">#REF!</definedName>
    <definedName name="Taxi" localSheetId="2">#REF!</definedName>
    <definedName name="Taxi">#REF!</definedName>
    <definedName name="Train" localSheetId="4">#REF!</definedName>
    <definedName name="Train" localSheetId="5">#REF!</definedName>
    <definedName name="Train" localSheetId="6">#REF!</definedName>
    <definedName name="Train" localSheetId="7">#REF!</definedName>
    <definedName name="Train" localSheetId="9">#REF!</definedName>
    <definedName name="Train" localSheetId="10">#REF!</definedName>
    <definedName name="Train" localSheetId="12">#REF!</definedName>
    <definedName name="Train" localSheetId="1">#REF!</definedName>
    <definedName name="Train" localSheetId="8">'[3]Emission factors and lists'!$Q$2:$Q$4</definedName>
    <definedName name="Train" localSheetId="0">#REF!</definedName>
    <definedName name="Train" localSheetId="13">'Emission factors and lists'!$Y$22:$Y$24</definedName>
    <definedName name="Train" localSheetId="3">#REF!</definedName>
    <definedName name="Train" localSheetId="2">#REF!</definedName>
    <definedName name="Train">#REF!</definedName>
    <definedName name="Van" localSheetId="4">#REF!</definedName>
    <definedName name="Van" localSheetId="5">#REF!</definedName>
    <definedName name="Van" localSheetId="6">#REF!</definedName>
    <definedName name="Van" localSheetId="7">#REF!</definedName>
    <definedName name="Van" localSheetId="9">#REF!</definedName>
    <definedName name="Van" localSheetId="10">#REF!</definedName>
    <definedName name="Van" localSheetId="12">#REF!</definedName>
    <definedName name="Van" localSheetId="1">#REF!</definedName>
    <definedName name="Van" localSheetId="8">'[3]Emission factors and lists'!$S$2:$S$6</definedName>
    <definedName name="Van" localSheetId="0">#REF!</definedName>
    <definedName name="Van" localSheetId="13">'Emission factors and lists'!$Y$25:$Y$28</definedName>
    <definedName name="Van" localSheetId="3">#REF!</definedName>
    <definedName name="Van" localSheetId="2">#REF!</definedName>
    <definedName name="Van">#REF!</definedName>
    <definedName name="Workshoplead" localSheetId="0">'BÖRJA HÄR'!#REF!</definedName>
    <definedName name="Workshoplead" localSheetId="13">'[1]START HERE'!$C$16</definedName>
    <definedName name="Workshoplead" localSheetId="11">'[2]START HERE'!$C$16</definedName>
    <definedName name="Workshoplead">'[1]START HERE'!$C$16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62" l="1"/>
  <c r="J14" i="62"/>
  <c r="J13" i="62"/>
  <c r="J12" i="62"/>
  <c r="J11" i="62"/>
  <c r="J10" i="62"/>
  <c r="J9" i="62"/>
  <c r="P10" i="61"/>
  <c r="P12" i="61"/>
  <c r="P14" i="61"/>
  <c r="P15" i="61"/>
  <c r="P16" i="61"/>
  <c r="P17" i="61"/>
  <c r="P18" i="61"/>
  <c r="G6" i="68" l="1"/>
  <c r="G8" i="68"/>
  <c r="G12" i="68"/>
  <c r="G14" i="68"/>
  <c r="G18" i="68"/>
  <c r="G20" i="68"/>
  <c r="G24" i="68"/>
  <c r="G26" i="68"/>
  <c r="G30" i="68"/>
  <c r="G34" i="68"/>
  <c r="G36" i="68"/>
  <c r="G38" i="68"/>
  <c r="G42" i="68"/>
  <c r="G6" i="67"/>
  <c r="G8" i="67"/>
  <c r="G12" i="67"/>
  <c r="G14" i="67"/>
  <c r="G18" i="67"/>
  <c r="G20" i="67"/>
  <c r="G24" i="67"/>
  <c r="G26" i="67"/>
  <c r="G30" i="67"/>
  <c r="G34" i="67"/>
  <c r="G36" i="67"/>
  <c r="G38" i="67"/>
  <c r="G42" i="67"/>
  <c r="G6" i="66"/>
  <c r="G8" i="66"/>
  <c r="G12" i="66"/>
  <c r="G14" i="66"/>
  <c r="G18" i="66"/>
  <c r="G20" i="66"/>
  <c r="G24" i="66"/>
  <c r="G26" i="66"/>
  <c r="G30" i="66"/>
  <c r="G34" i="66"/>
  <c r="G36" i="66"/>
  <c r="G38" i="66"/>
  <c r="G42" i="66"/>
  <c r="F7" i="61" l="1"/>
  <c r="E37" i="61"/>
  <c r="I8" i="62"/>
  <c r="I11" i="62"/>
  <c r="I12" i="62"/>
  <c r="I13" i="62"/>
  <c r="I14" i="62"/>
  <c r="I15" i="62"/>
  <c r="I10" i="62"/>
  <c r="I9" i="62"/>
  <c r="O40" i="61"/>
  <c r="O41" i="61"/>
  <c r="O42" i="61"/>
  <c r="O43" i="61"/>
  <c r="O44" i="61"/>
  <c r="O45" i="61"/>
  <c r="O39" i="61"/>
  <c r="O10" i="61"/>
  <c r="O11" i="61"/>
  <c r="O12" i="61"/>
  <c r="O13" i="61"/>
  <c r="O14" i="61"/>
  <c r="O15" i="61"/>
  <c r="O16" i="61"/>
  <c r="O17" i="61"/>
  <c r="O18" i="61"/>
  <c r="O9" i="61"/>
  <c r="AD552" i="63"/>
  <c r="AC1077" i="63"/>
  <c r="AC1076" i="63"/>
  <c r="AC1075" i="63"/>
  <c r="AC1074" i="63"/>
  <c r="AC1073" i="63"/>
  <c r="AC1072" i="63"/>
  <c r="AC1071" i="63"/>
  <c r="AC1070" i="63"/>
  <c r="AC1069" i="63"/>
  <c r="AC1068" i="63"/>
  <c r="AC1067" i="63"/>
  <c r="AC1066" i="63"/>
  <c r="AC1065" i="63"/>
  <c r="AC1064" i="63"/>
  <c r="AC1063" i="63"/>
  <c r="AC1062" i="63"/>
  <c r="AC1061" i="63"/>
  <c r="AC1060" i="63"/>
  <c r="AC1059" i="63"/>
  <c r="AC1058" i="63"/>
  <c r="AC1057" i="63"/>
  <c r="AC1056" i="63"/>
  <c r="AC1055" i="63"/>
  <c r="AC1054" i="63"/>
  <c r="AC1053" i="63"/>
  <c r="AC1052" i="63"/>
  <c r="AC1051" i="63"/>
  <c r="AC1050" i="63"/>
  <c r="AC1049" i="63"/>
  <c r="AC1048" i="63"/>
  <c r="AC1047" i="63"/>
  <c r="AC1046" i="63"/>
  <c r="AC1045" i="63"/>
  <c r="AC1044" i="63"/>
  <c r="AC1043" i="63"/>
  <c r="AC1042" i="63"/>
  <c r="AC1041" i="63"/>
  <c r="AC1040" i="63"/>
  <c r="AC1039" i="63"/>
  <c r="AC1038" i="63"/>
  <c r="AC1037" i="63"/>
  <c r="AC1036" i="63"/>
  <c r="AC1035" i="63"/>
  <c r="AC1034" i="63"/>
  <c r="AC1033" i="63"/>
  <c r="AC1032" i="63"/>
  <c r="AC1031" i="63"/>
  <c r="AC1030" i="63"/>
  <c r="AC1029" i="63"/>
  <c r="AC1028" i="63"/>
  <c r="AC1027" i="63"/>
  <c r="AC1026" i="63"/>
  <c r="AC1025" i="63"/>
  <c r="AC1024" i="63"/>
  <c r="AC1023" i="63"/>
  <c r="AC1022" i="63"/>
  <c r="AC1021" i="63"/>
  <c r="AC1020" i="63"/>
  <c r="AC1019" i="63"/>
  <c r="AC1018" i="63"/>
  <c r="AC1017" i="63"/>
  <c r="AC1016" i="63"/>
  <c r="AC1015" i="63"/>
  <c r="AC1014" i="63"/>
  <c r="AC1013" i="63"/>
  <c r="AC1012" i="63"/>
  <c r="AC1011" i="63"/>
  <c r="AC1010" i="63"/>
  <c r="AC1009" i="63"/>
  <c r="AC1008" i="63"/>
  <c r="AC1007" i="63"/>
  <c r="AC1006" i="63"/>
  <c r="AC1005" i="63"/>
  <c r="AC1004" i="63"/>
  <c r="AC1003" i="63"/>
  <c r="AC1002" i="63"/>
  <c r="AC1001" i="63"/>
  <c r="AC1000" i="63"/>
  <c r="AC999" i="63"/>
  <c r="AC998" i="63"/>
  <c r="AC997" i="63"/>
  <c r="AC996" i="63"/>
  <c r="AC995" i="63"/>
  <c r="AC994" i="63"/>
  <c r="AC993" i="63"/>
  <c r="AC992" i="63"/>
  <c r="AC991" i="63"/>
  <c r="AC990" i="63"/>
  <c r="AC989" i="63"/>
  <c r="AC988" i="63"/>
  <c r="AC987" i="63"/>
  <c r="AC986" i="63"/>
  <c r="AC985" i="63"/>
  <c r="AC984" i="63"/>
  <c r="AC983" i="63"/>
  <c r="AC982" i="63"/>
  <c r="AC981" i="63"/>
  <c r="AC980" i="63"/>
  <c r="AC979" i="63"/>
  <c r="AC978" i="63"/>
  <c r="AC977" i="63"/>
  <c r="AC976" i="63"/>
  <c r="AC975" i="63"/>
  <c r="AC974" i="63"/>
  <c r="AC973" i="63"/>
  <c r="AC972" i="63"/>
  <c r="AC971" i="63"/>
  <c r="AC970" i="63"/>
  <c r="AC969" i="63"/>
  <c r="AC968" i="63"/>
  <c r="AC967" i="63"/>
  <c r="AC966" i="63"/>
  <c r="AC965" i="63"/>
  <c r="AC964" i="63"/>
  <c r="AC963" i="63"/>
  <c r="AC962" i="63"/>
  <c r="AC961" i="63"/>
  <c r="AC960" i="63"/>
  <c r="AC959" i="63"/>
  <c r="AC958" i="63"/>
  <c r="AC957" i="63"/>
  <c r="AC956" i="63"/>
  <c r="AC955" i="63"/>
  <c r="AC954" i="63"/>
  <c r="AC953" i="63"/>
  <c r="AC952" i="63"/>
  <c r="AC951" i="63"/>
  <c r="AC950" i="63"/>
  <c r="AC949" i="63"/>
  <c r="AC948" i="63"/>
  <c r="AC947" i="63"/>
  <c r="AC946" i="63"/>
  <c r="AC945" i="63"/>
  <c r="AC944" i="63"/>
  <c r="AC943" i="63"/>
  <c r="AC942" i="63"/>
  <c r="AC941" i="63"/>
  <c r="AC940" i="63"/>
  <c r="AC939" i="63"/>
  <c r="AC938" i="63"/>
  <c r="AC937" i="63"/>
  <c r="AC936" i="63"/>
  <c r="AC935" i="63"/>
  <c r="AC934" i="63"/>
  <c r="AC933" i="63"/>
  <c r="AC932" i="63"/>
  <c r="AC931" i="63"/>
  <c r="AC930" i="63"/>
  <c r="AC929" i="63"/>
  <c r="AC928" i="63"/>
  <c r="AC927" i="63"/>
  <c r="AC926" i="63"/>
  <c r="AC925" i="63"/>
  <c r="AC924" i="63"/>
  <c r="AC923" i="63"/>
  <c r="AC922" i="63"/>
  <c r="AC921" i="63"/>
  <c r="AC920" i="63"/>
  <c r="AC919" i="63"/>
  <c r="AC918" i="63"/>
  <c r="AC917" i="63"/>
  <c r="AC916" i="63"/>
  <c r="AC915" i="63"/>
  <c r="AC914" i="63"/>
  <c r="AC913" i="63"/>
  <c r="AC912" i="63"/>
  <c r="AC911" i="63"/>
  <c r="AC910" i="63"/>
  <c r="AC909" i="63"/>
  <c r="AC908" i="63"/>
  <c r="AC907" i="63"/>
  <c r="AC906" i="63"/>
  <c r="AC2" i="63"/>
  <c r="AC560" i="63"/>
  <c r="AD560" i="63" s="1"/>
  <c r="AC559" i="63"/>
  <c r="AD559" i="63" s="1"/>
  <c r="AC558" i="63"/>
  <c r="AD558" i="63" s="1"/>
  <c r="AC557" i="63"/>
  <c r="AD557" i="63" s="1"/>
  <c r="AC556" i="63"/>
  <c r="AD556" i="63" s="1"/>
  <c r="AC555" i="63"/>
  <c r="AD555" i="63" s="1"/>
  <c r="AC554" i="63"/>
  <c r="AD554" i="63" s="1"/>
  <c r="AC553" i="63"/>
  <c r="AD553" i="63" s="1"/>
  <c r="AC552" i="63"/>
  <c r="AC551" i="63"/>
  <c r="AD551" i="63" s="1"/>
  <c r="AC550" i="63"/>
  <c r="AD550" i="63" s="1"/>
  <c r="AC549" i="63"/>
  <c r="AD549" i="63" s="1"/>
  <c r="AC548" i="63"/>
  <c r="AD548" i="63" s="1"/>
  <c r="AC547" i="63"/>
  <c r="AD547" i="63" s="1"/>
  <c r="AC546" i="63"/>
  <c r="AD546" i="63" s="1"/>
  <c r="AC545" i="63"/>
  <c r="AD545" i="63" s="1"/>
  <c r="AC544" i="63"/>
  <c r="AD544" i="63" s="1"/>
  <c r="AC543" i="63"/>
  <c r="AD543" i="63" s="1"/>
  <c r="AC542" i="63"/>
  <c r="AD542" i="63" s="1"/>
  <c r="AC541" i="63"/>
  <c r="AD541" i="63" s="1"/>
  <c r="AC540" i="63"/>
  <c r="AD540" i="63" s="1"/>
  <c r="AC539" i="63"/>
  <c r="AD539" i="63" s="1"/>
  <c r="AC538" i="63"/>
  <c r="AD538" i="63" s="1"/>
  <c r="AC537" i="63"/>
  <c r="AD537" i="63" s="1"/>
  <c r="AC536" i="63"/>
  <c r="AD536" i="63" s="1"/>
  <c r="AC535" i="63"/>
  <c r="AD535" i="63" s="1"/>
  <c r="AC534" i="63"/>
  <c r="AD534" i="63" s="1"/>
  <c r="AC533" i="63"/>
  <c r="AD533" i="63" s="1"/>
  <c r="AC532" i="63"/>
  <c r="AD532" i="63" s="1"/>
  <c r="AC531" i="63"/>
  <c r="AD531" i="63" s="1"/>
  <c r="AC530" i="63"/>
  <c r="AD530" i="63" s="1"/>
  <c r="AC529" i="63"/>
  <c r="AD529" i="63" s="1"/>
  <c r="AC528" i="63"/>
  <c r="AD528" i="63" s="1"/>
  <c r="AC527" i="63"/>
  <c r="AD527" i="63" s="1"/>
  <c r="AC526" i="63"/>
  <c r="AD526" i="63" s="1"/>
  <c r="AC525" i="63"/>
  <c r="AD525" i="63" s="1"/>
  <c r="AC524" i="63"/>
  <c r="AD524" i="63" s="1"/>
  <c r="AC523" i="63"/>
  <c r="AD523" i="63" s="1"/>
  <c r="AC522" i="63"/>
  <c r="AD522" i="63" s="1"/>
  <c r="AC521" i="63"/>
  <c r="AD521" i="63" s="1"/>
  <c r="AC520" i="63"/>
  <c r="AD520" i="63" s="1"/>
  <c r="AC519" i="63"/>
  <c r="AD519" i="63" s="1"/>
  <c r="AC518" i="63"/>
  <c r="AD518" i="63" s="1"/>
  <c r="AC388" i="63"/>
  <c r="AC387" i="63"/>
  <c r="AC386" i="63"/>
  <c r="AC385" i="63"/>
  <c r="AC384" i="63"/>
  <c r="AC383" i="63"/>
  <c r="AC382" i="63"/>
  <c r="AC381" i="63"/>
  <c r="AC380" i="63"/>
  <c r="AC379" i="63"/>
  <c r="AC378" i="63"/>
  <c r="AC377" i="63"/>
  <c r="AC376" i="63"/>
  <c r="AC375" i="63"/>
  <c r="AC374" i="63"/>
  <c r="AC373" i="63"/>
  <c r="AC372" i="63"/>
  <c r="AC371" i="63"/>
  <c r="AC370" i="63"/>
  <c r="AC369" i="63"/>
  <c r="AC368" i="63"/>
  <c r="AC367" i="63"/>
  <c r="AC366" i="63"/>
  <c r="AC365" i="63"/>
  <c r="AC364" i="63"/>
  <c r="AC363" i="63"/>
  <c r="AC362" i="63"/>
  <c r="AC361" i="63"/>
  <c r="AC360" i="63"/>
  <c r="AC359" i="63"/>
  <c r="AC358" i="63"/>
  <c r="AC357" i="63"/>
  <c r="AC356" i="63"/>
  <c r="AC355" i="63"/>
  <c r="AC354" i="63"/>
  <c r="AC353" i="63"/>
  <c r="AC352" i="63"/>
  <c r="AC351" i="63"/>
  <c r="AC350" i="63"/>
  <c r="AC349" i="63"/>
  <c r="AC348" i="63"/>
  <c r="AC347" i="63"/>
  <c r="AC346" i="63"/>
  <c r="AC345" i="63"/>
  <c r="AC344" i="63"/>
  <c r="AC343" i="63"/>
  <c r="AC342" i="63"/>
  <c r="AC341" i="63"/>
  <c r="AC340" i="63"/>
  <c r="AC339" i="63"/>
  <c r="AC338" i="63"/>
  <c r="AC337" i="63"/>
  <c r="AC336" i="63"/>
  <c r="AC335" i="63"/>
  <c r="AC334" i="63"/>
  <c r="AC333" i="63"/>
  <c r="AC332" i="63"/>
  <c r="AC331" i="63"/>
  <c r="AC330" i="63"/>
  <c r="AC329" i="63"/>
  <c r="AC328" i="63"/>
  <c r="AC327" i="63"/>
  <c r="AC326" i="63"/>
  <c r="AC325" i="63"/>
  <c r="AC324" i="63"/>
  <c r="AC323" i="63"/>
  <c r="AC322" i="63"/>
  <c r="AC321" i="63"/>
  <c r="AC320" i="63"/>
  <c r="AC319" i="63"/>
  <c r="AC318" i="63"/>
  <c r="AC317" i="63"/>
  <c r="AC316" i="63"/>
  <c r="AC315" i="63"/>
  <c r="AC314" i="63"/>
  <c r="AC313" i="63"/>
  <c r="AC312" i="63"/>
  <c r="AC311" i="63"/>
  <c r="AC310" i="63"/>
  <c r="AC309" i="63"/>
  <c r="AC308" i="63"/>
  <c r="AC307" i="63"/>
  <c r="AC306" i="63"/>
  <c r="AC305" i="63"/>
  <c r="AC304" i="63"/>
  <c r="AC303" i="63"/>
  <c r="AC302" i="63"/>
  <c r="AC301" i="63"/>
  <c r="AC300" i="63"/>
  <c r="AC299" i="63"/>
  <c r="AC298" i="63"/>
  <c r="AC297" i="63"/>
  <c r="AC296" i="63"/>
  <c r="AC295" i="63"/>
  <c r="AC294" i="63"/>
  <c r="AC293" i="63"/>
  <c r="AC292" i="63"/>
  <c r="AC291" i="63"/>
  <c r="AC290" i="63"/>
  <c r="AC289" i="63"/>
  <c r="AC288" i="63"/>
  <c r="AC287" i="63"/>
  <c r="AC286" i="63"/>
  <c r="AC285" i="63"/>
  <c r="AC284" i="63"/>
  <c r="AC283" i="63"/>
  <c r="AC282" i="63"/>
  <c r="AC281" i="63"/>
  <c r="AC280" i="63"/>
  <c r="AC279" i="63"/>
  <c r="AC278" i="63"/>
  <c r="AC277" i="63"/>
  <c r="AC276" i="63"/>
  <c r="AC275" i="63"/>
  <c r="AC274" i="63"/>
  <c r="AC273" i="63"/>
  <c r="AC272" i="63"/>
  <c r="AC271" i="63"/>
  <c r="AC270" i="63"/>
  <c r="AC269" i="63"/>
  <c r="AC268" i="63"/>
  <c r="AC267" i="63"/>
  <c r="AC266" i="63"/>
  <c r="AC265" i="63"/>
  <c r="AC264" i="63"/>
  <c r="AC263" i="63"/>
  <c r="AC262" i="63"/>
  <c r="AC261" i="63"/>
  <c r="AC260" i="63"/>
  <c r="AC259" i="63"/>
  <c r="AC258" i="63"/>
  <c r="AC257" i="63"/>
  <c r="AC256" i="63"/>
  <c r="AC255" i="63"/>
  <c r="AC254" i="63"/>
  <c r="AC253" i="63"/>
  <c r="AC252" i="63"/>
  <c r="AC251" i="63"/>
  <c r="AC250" i="63"/>
  <c r="AC249" i="63"/>
  <c r="AC248" i="63"/>
  <c r="AC247" i="63"/>
  <c r="AC246" i="63"/>
  <c r="AC245" i="63"/>
  <c r="AC244" i="63"/>
  <c r="AC243" i="63"/>
  <c r="AC242" i="63"/>
  <c r="AC241" i="63"/>
  <c r="AC240" i="63"/>
  <c r="AC239" i="63"/>
  <c r="AC238" i="63"/>
  <c r="AC237" i="63"/>
  <c r="AC236" i="63"/>
  <c r="AC235" i="63"/>
  <c r="AC234" i="63"/>
  <c r="AC233" i="63"/>
  <c r="AC232" i="63"/>
  <c r="AC231" i="63"/>
  <c r="AC230" i="63"/>
  <c r="AC229" i="63"/>
  <c r="AC228" i="63"/>
  <c r="AC227" i="63"/>
  <c r="AC226" i="63"/>
  <c r="AC225" i="63"/>
  <c r="AC224" i="63"/>
  <c r="AC223" i="63"/>
  <c r="AC222" i="63"/>
  <c r="AC221" i="63"/>
  <c r="AC220" i="63"/>
  <c r="AC219" i="63"/>
  <c r="AC218" i="63"/>
  <c r="AC217" i="63"/>
  <c r="AC216" i="63"/>
  <c r="AC215" i="63"/>
  <c r="AC214" i="63"/>
  <c r="AC213" i="63"/>
  <c r="AC212" i="63"/>
  <c r="AC211" i="63"/>
  <c r="AC210" i="63"/>
  <c r="AC209" i="63"/>
  <c r="AC208" i="63"/>
  <c r="AC207" i="63"/>
  <c r="AC206" i="63"/>
  <c r="AC205" i="63"/>
  <c r="AC204" i="63"/>
  <c r="AC203" i="63"/>
  <c r="AC202" i="63"/>
  <c r="AC201" i="63"/>
  <c r="AC200" i="63"/>
  <c r="AC199" i="63"/>
  <c r="AC198" i="63"/>
  <c r="AC197" i="63"/>
  <c r="AC196" i="63"/>
  <c r="AC195" i="63"/>
  <c r="AC194" i="63"/>
  <c r="AC193" i="63"/>
  <c r="AC192" i="63"/>
  <c r="AC191" i="63"/>
  <c r="AC190" i="63"/>
  <c r="AC189" i="63"/>
  <c r="AC188" i="63"/>
  <c r="AC187" i="63"/>
  <c r="AC186" i="63"/>
  <c r="AC185" i="63"/>
  <c r="AC184" i="63"/>
  <c r="AC183" i="63"/>
  <c r="AC182" i="63"/>
  <c r="AC181" i="63"/>
  <c r="AC180" i="63"/>
  <c r="AC179" i="63"/>
  <c r="AC178" i="63"/>
  <c r="AC177" i="63"/>
  <c r="AC176" i="63"/>
  <c r="AC175" i="63"/>
  <c r="AC174" i="63"/>
  <c r="AC173" i="63"/>
  <c r="AC172" i="63"/>
  <c r="AC171" i="63"/>
  <c r="AC170" i="63"/>
  <c r="AC169" i="63"/>
  <c r="AC168" i="63"/>
  <c r="AC167" i="63"/>
  <c r="AC166" i="63"/>
  <c r="AC165" i="63"/>
  <c r="AC164" i="63"/>
  <c r="AC163" i="63"/>
  <c r="AC162" i="63"/>
  <c r="AC161" i="63"/>
  <c r="AC160" i="63"/>
  <c r="AC159" i="63"/>
  <c r="AC158" i="63"/>
  <c r="AC157" i="63"/>
  <c r="AC156" i="63"/>
  <c r="AC155" i="63"/>
  <c r="AC154" i="63"/>
  <c r="AC153" i="63"/>
  <c r="AC152" i="63"/>
  <c r="AC151" i="63"/>
  <c r="AC150" i="63"/>
  <c r="AC149" i="63"/>
  <c r="AC148" i="63"/>
  <c r="AC147" i="63"/>
  <c r="AC146" i="63"/>
  <c r="AC145" i="63"/>
  <c r="AC144" i="63"/>
  <c r="AC143" i="63"/>
  <c r="AC142" i="63"/>
  <c r="AC141" i="63"/>
  <c r="AC140" i="63"/>
  <c r="AC139" i="63"/>
  <c r="AC138" i="63"/>
  <c r="AC137" i="63"/>
  <c r="AC136" i="63"/>
  <c r="AC135" i="63"/>
  <c r="AC134" i="63"/>
  <c r="AC133" i="63"/>
  <c r="AC132" i="63"/>
  <c r="AC131" i="63"/>
  <c r="AC517" i="63"/>
  <c r="AD517" i="63" s="1"/>
  <c r="AC516" i="63"/>
  <c r="AD516" i="63" s="1"/>
  <c r="AC515" i="63"/>
  <c r="AD515" i="63" s="1"/>
  <c r="AC514" i="63"/>
  <c r="AD514" i="63" s="1"/>
  <c r="AC513" i="63"/>
  <c r="AD513" i="63" s="1"/>
  <c r="AC512" i="63"/>
  <c r="AD512" i="63" s="1"/>
  <c r="AC511" i="63"/>
  <c r="AD511" i="63" s="1"/>
  <c r="AC510" i="63"/>
  <c r="AD510" i="63" s="1"/>
  <c r="AC509" i="63"/>
  <c r="AD509" i="63" s="1"/>
  <c r="AC508" i="63"/>
  <c r="AD508" i="63" s="1"/>
  <c r="AC507" i="63"/>
  <c r="AD507" i="63" s="1"/>
  <c r="AC506" i="63"/>
  <c r="AD506" i="63" s="1"/>
  <c r="AC505" i="63"/>
  <c r="AD505" i="63" s="1"/>
  <c r="AC504" i="63"/>
  <c r="AD504" i="63" s="1"/>
  <c r="AC503" i="63"/>
  <c r="AD503" i="63" s="1"/>
  <c r="AC502" i="63"/>
  <c r="AD502" i="63" s="1"/>
  <c r="AC501" i="63"/>
  <c r="AD501" i="63" s="1"/>
  <c r="AC500" i="63"/>
  <c r="AD500" i="63" s="1"/>
  <c r="AC499" i="63"/>
  <c r="AD499" i="63" s="1"/>
  <c r="AC498" i="63"/>
  <c r="AD498" i="63" s="1"/>
  <c r="AC497" i="63"/>
  <c r="AD497" i="63" s="1"/>
  <c r="AC496" i="63"/>
  <c r="AD496" i="63" s="1"/>
  <c r="AC495" i="63"/>
  <c r="AD495" i="63" s="1"/>
  <c r="AC494" i="63"/>
  <c r="AD494" i="63" s="1"/>
  <c r="AC493" i="63"/>
  <c r="AD493" i="63" s="1"/>
  <c r="AC492" i="63"/>
  <c r="AD492" i="63" s="1"/>
  <c r="AC491" i="63"/>
  <c r="AD491" i="63" s="1"/>
  <c r="AC490" i="63"/>
  <c r="AD490" i="63" s="1"/>
  <c r="AC489" i="63"/>
  <c r="AD489" i="63" s="1"/>
  <c r="AC488" i="63"/>
  <c r="AD488" i="63" s="1"/>
  <c r="AC487" i="63"/>
  <c r="AD487" i="63" s="1"/>
  <c r="AC486" i="63"/>
  <c r="AD486" i="63" s="1"/>
  <c r="AC485" i="63"/>
  <c r="AD485" i="63" s="1"/>
  <c r="AC484" i="63"/>
  <c r="AD484" i="63" s="1"/>
  <c r="AC483" i="63"/>
  <c r="AD483" i="63" s="1"/>
  <c r="AC482" i="63"/>
  <c r="AD482" i="63" s="1"/>
  <c r="AC481" i="63"/>
  <c r="AD481" i="63" s="1"/>
  <c r="AC480" i="63"/>
  <c r="AD480" i="63" s="1"/>
  <c r="AC479" i="63"/>
  <c r="AD479" i="63" s="1"/>
  <c r="AC478" i="63"/>
  <c r="AD478" i="63" s="1"/>
  <c r="AC477" i="63"/>
  <c r="AD477" i="63" s="1"/>
  <c r="AC476" i="63"/>
  <c r="AD476" i="63" s="1"/>
  <c r="AC475" i="63"/>
  <c r="AD475" i="63" s="1"/>
  <c r="AC646" i="63"/>
  <c r="AC645" i="63"/>
  <c r="AC644" i="63"/>
  <c r="AC643" i="63"/>
  <c r="AC642" i="63"/>
  <c r="AC641" i="63"/>
  <c r="AC640" i="63"/>
  <c r="AC639" i="63"/>
  <c r="AC638" i="63"/>
  <c r="AC637" i="63"/>
  <c r="AC636" i="63"/>
  <c r="AC635" i="63"/>
  <c r="AC634" i="63"/>
  <c r="AC633" i="63"/>
  <c r="AC632" i="63"/>
  <c r="AC631" i="63"/>
  <c r="AC630" i="63"/>
  <c r="AC629" i="63"/>
  <c r="AC628" i="63"/>
  <c r="AC627" i="63"/>
  <c r="AC626" i="63"/>
  <c r="AC625" i="63"/>
  <c r="AC624" i="63"/>
  <c r="AC623" i="63"/>
  <c r="AC622" i="63"/>
  <c r="AC621" i="63"/>
  <c r="AC620" i="63"/>
  <c r="AC619" i="63"/>
  <c r="AC618" i="63"/>
  <c r="AC617" i="63"/>
  <c r="AC616" i="63"/>
  <c r="AC615" i="63"/>
  <c r="AC614" i="63"/>
  <c r="AC613" i="63"/>
  <c r="AC612" i="63"/>
  <c r="AC611" i="63"/>
  <c r="AC610" i="63"/>
  <c r="AC609" i="63"/>
  <c r="AC608" i="63"/>
  <c r="AC607" i="63"/>
  <c r="AC606" i="63"/>
  <c r="AC605" i="63"/>
  <c r="AC604" i="63"/>
  <c r="AC603" i="63"/>
  <c r="AC602" i="63"/>
  <c r="AC601" i="63"/>
  <c r="AC600" i="63"/>
  <c r="AC599" i="63"/>
  <c r="AC598" i="63"/>
  <c r="AC597" i="63"/>
  <c r="AC596" i="63"/>
  <c r="AC595" i="63"/>
  <c r="AC594" i="63"/>
  <c r="AC593" i="63"/>
  <c r="AC592" i="63"/>
  <c r="AC591" i="63"/>
  <c r="AC590" i="63"/>
  <c r="AC589" i="63"/>
  <c r="AC588" i="63"/>
  <c r="AC587" i="63"/>
  <c r="AC586" i="63"/>
  <c r="AC585" i="63"/>
  <c r="AC584" i="63"/>
  <c r="AC583" i="63"/>
  <c r="AC582" i="63"/>
  <c r="AC581" i="63"/>
  <c r="AC580" i="63"/>
  <c r="AC579" i="63"/>
  <c r="AC578" i="63"/>
  <c r="AC577" i="63"/>
  <c r="AC576" i="63"/>
  <c r="AC575" i="63"/>
  <c r="AC574" i="63"/>
  <c r="AC573" i="63"/>
  <c r="AC572" i="63"/>
  <c r="AC571" i="63"/>
  <c r="AC570" i="63"/>
  <c r="AC569" i="63"/>
  <c r="AC568" i="63"/>
  <c r="AC567" i="63"/>
  <c r="AC566" i="63"/>
  <c r="AC565" i="63"/>
  <c r="AC564" i="63"/>
  <c r="AC563" i="63"/>
  <c r="AC562" i="63"/>
  <c r="AC561" i="63"/>
  <c r="AC474" i="63"/>
  <c r="AC472" i="63"/>
  <c r="AC470" i="63"/>
  <c r="AC468" i="63"/>
  <c r="AC466" i="63"/>
  <c r="AC464" i="63"/>
  <c r="AC462" i="63"/>
  <c r="AC460" i="63"/>
  <c r="AC458" i="63"/>
  <c r="AC456" i="63"/>
  <c r="AC454" i="63"/>
  <c r="AC452" i="63"/>
  <c r="AC450" i="63"/>
  <c r="AC448" i="63"/>
  <c r="AC446" i="63"/>
  <c r="AC444" i="63"/>
  <c r="AC442" i="63"/>
  <c r="AC440" i="63"/>
  <c r="AC438" i="63"/>
  <c r="AC436" i="63"/>
  <c r="AC434" i="63"/>
  <c r="AC432" i="63"/>
  <c r="AC430" i="63"/>
  <c r="AC428" i="63"/>
  <c r="AC426" i="63"/>
  <c r="AC424" i="63"/>
  <c r="AC422" i="63"/>
  <c r="AC420" i="63"/>
  <c r="AC418" i="63"/>
  <c r="AC416" i="63"/>
  <c r="AC414" i="63"/>
  <c r="AC412" i="63"/>
  <c r="AC410" i="63"/>
  <c r="AC408" i="63"/>
  <c r="AC406" i="63"/>
  <c r="AC404" i="63"/>
  <c r="AC402" i="63"/>
  <c r="AC400" i="63"/>
  <c r="AC398" i="63"/>
  <c r="AC396" i="63"/>
  <c r="AC394" i="63"/>
  <c r="AC392" i="63"/>
  <c r="AC390" i="63"/>
  <c r="AC1119" i="63"/>
  <c r="AC1118" i="63"/>
  <c r="AC1117" i="63"/>
  <c r="AC1116" i="63"/>
  <c r="AC1115" i="63"/>
  <c r="AC1114" i="63"/>
  <c r="AC1113" i="63"/>
  <c r="AC1112" i="63"/>
  <c r="AC1111" i="63"/>
  <c r="AC1110" i="63"/>
  <c r="AC1109" i="63"/>
  <c r="AC1108" i="63"/>
  <c r="AC1107" i="63"/>
  <c r="AC1106" i="63"/>
  <c r="AC1105" i="63"/>
  <c r="AC1104" i="63"/>
  <c r="AC1103" i="63"/>
  <c r="AC1102" i="63"/>
  <c r="AC1101" i="63"/>
  <c r="AC1100" i="63"/>
  <c r="AC1099" i="63"/>
  <c r="AC1098" i="63"/>
  <c r="AC1097" i="63"/>
  <c r="AC1096" i="63"/>
  <c r="AC1095" i="63"/>
  <c r="AC1094" i="63"/>
  <c r="AC1093" i="63"/>
  <c r="AC1092" i="63"/>
  <c r="AC1091" i="63"/>
  <c r="AC1090" i="63"/>
  <c r="AC1089" i="63"/>
  <c r="AC1088" i="63"/>
  <c r="AC1087" i="63"/>
  <c r="AC1086" i="63"/>
  <c r="AC1085" i="63"/>
  <c r="AC1084" i="63"/>
  <c r="AC1083" i="63"/>
  <c r="AC1082" i="63"/>
  <c r="AC1081" i="63"/>
  <c r="AC1080" i="63"/>
  <c r="AC1079" i="63"/>
  <c r="AC1078" i="63"/>
  <c r="AC905" i="63"/>
  <c r="AC904" i="63"/>
  <c r="AC903" i="63"/>
  <c r="AC902" i="63"/>
  <c r="AC901" i="63"/>
  <c r="AC900" i="63"/>
  <c r="AC899" i="63"/>
  <c r="AC898" i="63"/>
  <c r="AC897" i="63"/>
  <c r="AC896" i="63"/>
  <c r="AC895" i="63"/>
  <c r="AC894" i="63"/>
  <c r="AC893" i="63"/>
  <c r="AC892" i="63"/>
  <c r="AC891" i="63"/>
  <c r="AC890" i="63"/>
  <c r="AC889" i="63"/>
  <c r="AC888" i="63"/>
  <c r="AC887" i="63"/>
  <c r="AC886" i="63"/>
  <c r="AC885" i="63"/>
  <c r="AC884" i="63"/>
  <c r="AC883" i="63"/>
  <c r="AC882" i="63"/>
  <c r="AC881" i="63"/>
  <c r="AC880" i="63"/>
  <c r="AC879" i="63"/>
  <c r="AC878" i="63"/>
  <c r="AC877" i="63"/>
  <c r="AC876" i="63"/>
  <c r="AC875" i="63"/>
  <c r="AC874" i="63"/>
  <c r="AC873" i="63"/>
  <c r="AC872" i="63"/>
  <c r="AC871" i="63"/>
  <c r="AC870" i="63"/>
  <c r="AC869" i="63"/>
  <c r="AC868" i="63"/>
  <c r="AC867" i="63"/>
  <c r="AC866" i="63"/>
  <c r="AC865" i="63"/>
  <c r="AC864" i="63"/>
  <c r="AC863" i="63"/>
  <c r="AC862" i="63"/>
  <c r="AC861" i="63"/>
  <c r="AC860" i="63"/>
  <c r="AC859" i="63"/>
  <c r="AC858" i="63"/>
  <c r="AC857" i="63"/>
  <c r="AC856" i="63"/>
  <c r="AC855" i="63"/>
  <c r="AC854" i="63"/>
  <c r="AC853" i="63"/>
  <c r="AC852" i="63"/>
  <c r="AC851" i="63"/>
  <c r="AC850" i="63"/>
  <c r="AC849" i="63"/>
  <c r="AC848" i="63"/>
  <c r="AC847" i="63"/>
  <c r="AC846" i="63"/>
  <c r="AC845" i="63"/>
  <c r="AC844" i="63"/>
  <c r="AC843" i="63"/>
  <c r="AC842" i="63"/>
  <c r="AC841" i="63"/>
  <c r="AC840" i="63"/>
  <c r="AC839" i="63"/>
  <c r="AC838" i="63"/>
  <c r="AC837" i="63"/>
  <c r="AC836" i="63"/>
  <c r="AC835" i="63"/>
  <c r="AC834" i="63"/>
  <c r="AC833" i="63"/>
  <c r="AC832" i="63"/>
  <c r="AC831" i="63"/>
  <c r="AC830" i="63"/>
  <c r="AC829" i="63"/>
  <c r="AC828" i="63"/>
  <c r="AC827" i="63"/>
  <c r="AC826" i="63"/>
  <c r="AC825" i="63"/>
  <c r="AC824" i="63"/>
  <c r="AC823" i="63"/>
  <c r="AC822" i="63"/>
  <c r="AC821" i="63"/>
  <c r="AC820" i="63"/>
  <c r="AC819" i="63"/>
  <c r="AC818" i="63"/>
  <c r="AC817" i="63"/>
  <c r="AC816" i="63"/>
  <c r="AC815" i="63"/>
  <c r="AC814" i="63"/>
  <c r="AC813" i="63"/>
  <c r="AC812" i="63"/>
  <c r="AC811" i="63"/>
  <c r="AC810" i="63"/>
  <c r="AC809" i="63"/>
  <c r="AC808" i="63"/>
  <c r="AC807" i="63"/>
  <c r="AC806" i="63"/>
  <c r="AC805" i="63"/>
  <c r="AC804" i="63"/>
  <c r="AC803" i="63"/>
  <c r="AC802" i="63"/>
  <c r="AC801" i="63"/>
  <c r="AC800" i="63"/>
  <c r="AC799" i="63"/>
  <c r="AC798" i="63"/>
  <c r="AC797" i="63"/>
  <c r="AC796" i="63"/>
  <c r="AC795" i="63"/>
  <c r="AC794" i="63"/>
  <c r="AC793" i="63"/>
  <c r="AC792" i="63"/>
  <c r="AC791" i="63"/>
  <c r="AC790" i="63"/>
  <c r="AC789" i="63"/>
  <c r="AC788" i="63"/>
  <c r="AC787" i="63"/>
  <c r="AC786" i="63"/>
  <c r="AC785" i="63"/>
  <c r="AC784" i="63"/>
  <c r="AC783" i="63"/>
  <c r="AC782" i="63"/>
  <c r="AC781" i="63"/>
  <c r="AC780" i="63"/>
  <c r="AC779" i="63"/>
  <c r="AC778" i="63"/>
  <c r="AC777" i="63"/>
  <c r="AC776" i="63"/>
  <c r="AC775" i="63"/>
  <c r="AC774" i="63"/>
  <c r="AC773" i="63"/>
  <c r="AC772" i="63"/>
  <c r="AC771" i="63"/>
  <c r="AC770" i="63"/>
  <c r="AC769" i="63"/>
  <c r="AC768" i="63"/>
  <c r="AC767" i="63"/>
  <c r="AC766" i="63"/>
  <c r="AC765" i="63"/>
  <c r="AC764" i="63"/>
  <c r="AC763" i="63"/>
  <c r="AC762" i="63"/>
  <c r="AC761" i="63"/>
  <c r="AC760" i="63"/>
  <c r="AC759" i="63"/>
  <c r="AC758" i="63"/>
  <c r="AC757" i="63"/>
  <c r="AC756" i="63"/>
  <c r="AC755" i="63"/>
  <c r="AC754" i="63"/>
  <c r="AC753" i="63"/>
  <c r="AC752" i="63"/>
  <c r="AC751" i="63"/>
  <c r="AC750" i="63"/>
  <c r="AC749" i="63"/>
  <c r="AC748" i="63"/>
  <c r="AC747" i="63"/>
  <c r="AC746" i="63"/>
  <c r="AC745" i="63"/>
  <c r="AC744" i="63"/>
  <c r="AC743" i="63"/>
  <c r="AC742" i="63"/>
  <c r="AC741" i="63"/>
  <c r="AC740" i="63"/>
  <c r="AC739" i="63"/>
  <c r="AC738" i="63"/>
  <c r="AC737" i="63"/>
  <c r="AC736" i="63"/>
  <c r="AC735" i="63"/>
  <c r="AC734" i="63"/>
  <c r="AC733" i="63"/>
  <c r="AC473" i="63"/>
  <c r="AC471" i="63"/>
  <c r="AC469" i="63"/>
  <c r="AC467" i="63"/>
  <c r="AC465" i="63"/>
  <c r="AC463" i="63"/>
  <c r="AC461" i="63"/>
  <c r="AC459" i="63"/>
  <c r="AC457" i="63"/>
  <c r="AC455" i="63"/>
  <c r="AC453" i="63"/>
  <c r="AC451" i="63"/>
  <c r="AC449" i="63"/>
  <c r="AC447" i="63"/>
  <c r="AC445" i="63"/>
  <c r="AC443" i="63"/>
  <c r="AC441" i="63"/>
  <c r="AC439" i="63"/>
  <c r="AC437" i="63"/>
  <c r="AC435" i="63"/>
  <c r="AC433" i="63"/>
  <c r="AC431" i="63"/>
  <c r="AC429" i="63"/>
  <c r="AC427" i="63"/>
  <c r="AC425" i="63"/>
  <c r="AC423" i="63"/>
  <c r="AC421" i="63"/>
  <c r="AC419" i="63"/>
  <c r="AC417" i="63"/>
  <c r="AC415" i="63"/>
  <c r="AC413" i="63"/>
  <c r="AC411" i="63"/>
  <c r="AC409" i="63"/>
  <c r="AC407" i="63"/>
  <c r="AC405" i="63"/>
  <c r="AC403" i="63"/>
  <c r="AC401" i="63"/>
  <c r="AC399" i="63"/>
  <c r="AC397" i="63"/>
  <c r="AC395" i="63"/>
  <c r="AC393" i="63"/>
  <c r="AC391" i="63"/>
  <c r="AC389" i="63"/>
  <c r="AC732" i="63"/>
  <c r="AC731" i="63"/>
  <c r="AC730" i="63"/>
  <c r="AC729" i="63"/>
  <c r="AC728" i="63"/>
  <c r="AC727" i="63"/>
  <c r="AC726" i="63"/>
  <c r="AC725" i="63"/>
  <c r="AC724" i="63"/>
  <c r="AC723" i="63"/>
  <c r="AC722" i="63"/>
  <c r="AC721" i="63"/>
  <c r="AC720" i="63"/>
  <c r="AC719" i="63"/>
  <c r="AC718" i="63"/>
  <c r="AC717" i="63"/>
  <c r="AC716" i="63"/>
  <c r="AC715" i="63"/>
  <c r="AC714" i="63"/>
  <c r="AC713" i="63"/>
  <c r="AC712" i="63"/>
  <c r="AC711" i="63"/>
  <c r="AC710" i="63"/>
  <c r="AC709" i="63"/>
  <c r="AC708" i="63"/>
  <c r="AC707" i="63"/>
  <c r="AC706" i="63"/>
  <c r="AC705" i="63"/>
  <c r="AC704" i="63"/>
  <c r="AC703" i="63"/>
  <c r="AC702" i="63"/>
  <c r="AC701" i="63"/>
  <c r="AC700" i="63"/>
  <c r="AC699" i="63"/>
  <c r="AC698" i="63"/>
  <c r="AC697" i="63"/>
  <c r="AC696" i="63"/>
  <c r="AC695" i="63"/>
  <c r="AC694" i="63"/>
  <c r="AC693" i="63"/>
  <c r="AC692" i="63"/>
  <c r="AC691" i="63"/>
  <c r="AC690" i="63"/>
  <c r="AC689" i="63"/>
  <c r="AC688" i="63"/>
  <c r="AC687" i="63"/>
  <c r="AC686" i="63"/>
  <c r="AC685" i="63"/>
  <c r="AC684" i="63"/>
  <c r="AC683" i="63"/>
  <c r="AC682" i="63"/>
  <c r="AC681" i="63"/>
  <c r="AC680" i="63"/>
  <c r="AC679" i="63"/>
  <c r="AC678" i="63"/>
  <c r="AC677" i="63"/>
  <c r="AC676" i="63"/>
  <c r="AC675" i="63"/>
  <c r="AC674" i="63"/>
  <c r="AC673" i="63"/>
  <c r="AC672" i="63"/>
  <c r="AC671" i="63"/>
  <c r="AC670" i="63"/>
  <c r="AC669" i="63"/>
  <c r="AC668" i="63"/>
  <c r="AC667" i="63"/>
  <c r="AC666" i="63"/>
  <c r="AC665" i="63"/>
  <c r="AC664" i="63"/>
  <c r="AC663" i="63"/>
  <c r="AC662" i="63"/>
  <c r="AC661" i="63"/>
  <c r="AC660" i="63"/>
  <c r="AC659" i="63"/>
  <c r="AC658" i="63"/>
  <c r="AC657" i="63"/>
  <c r="AC656" i="63"/>
  <c r="AC655" i="63"/>
  <c r="AC654" i="63"/>
  <c r="AC653" i="63"/>
  <c r="AC652" i="63"/>
  <c r="AC651" i="63"/>
  <c r="AC650" i="63"/>
  <c r="AC649" i="63"/>
  <c r="AC648" i="63"/>
  <c r="AC647" i="63"/>
  <c r="AC130" i="63"/>
  <c r="AC129" i="63"/>
  <c r="AC128" i="63"/>
  <c r="AC127" i="63"/>
  <c r="AC126" i="63"/>
  <c r="AC125" i="63"/>
  <c r="AC124" i="63"/>
  <c r="AC123" i="63"/>
  <c r="AC122" i="63"/>
  <c r="AC121" i="63"/>
  <c r="AC120" i="63"/>
  <c r="AC119" i="63"/>
  <c r="AC118" i="63"/>
  <c r="AC117" i="63"/>
  <c r="AC116" i="63"/>
  <c r="AC115" i="63"/>
  <c r="AC114" i="63"/>
  <c r="AC113" i="63"/>
  <c r="AC112" i="63"/>
  <c r="AC111" i="63"/>
  <c r="AC110" i="63"/>
  <c r="AC109" i="63"/>
  <c r="AC108" i="63"/>
  <c r="AC107" i="63"/>
  <c r="AC106" i="63"/>
  <c r="AC105" i="63"/>
  <c r="AC104" i="63"/>
  <c r="AC103" i="63"/>
  <c r="AC102" i="63"/>
  <c r="AC101" i="63"/>
  <c r="AC100" i="63"/>
  <c r="AC99" i="63"/>
  <c r="AC98" i="63"/>
  <c r="AC97" i="63"/>
  <c r="AC96" i="63"/>
  <c r="AC95" i="63"/>
  <c r="AC94" i="63"/>
  <c r="AC93" i="63"/>
  <c r="AC92" i="63"/>
  <c r="AC91" i="63"/>
  <c r="AC90" i="63"/>
  <c r="AC89" i="63"/>
  <c r="AC88" i="63"/>
  <c r="AC87" i="63"/>
  <c r="AC86" i="63"/>
  <c r="AC85" i="63"/>
  <c r="AC84" i="63"/>
  <c r="AC83" i="63"/>
  <c r="AC82" i="63"/>
  <c r="AC81" i="63"/>
  <c r="AC80" i="63"/>
  <c r="AC79" i="63"/>
  <c r="AC78" i="63"/>
  <c r="AC77" i="63"/>
  <c r="AC76" i="63"/>
  <c r="AC75" i="63"/>
  <c r="AC74" i="63"/>
  <c r="AC73" i="63"/>
  <c r="AC72" i="63"/>
  <c r="AC71" i="63"/>
  <c r="AC70" i="63"/>
  <c r="AC69" i="63"/>
  <c r="AC68" i="63"/>
  <c r="AC67" i="63"/>
  <c r="AC66" i="63"/>
  <c r="AC65" i="63"/>
  <c r="AC64" i="63"/>
  <c r="AC63" i="63"/>
  <c r="AC62" i="63"/>
  <c r="AC61" i="63"/>
  <c r="AC60" i="63"/>
  <c r="AC59" i="63"/>
  <c r="AC58" i="63"/>
  <c r="AC57" i="63"/>
  <c r="AC56" i="63"/>
  <c r="AC55" i="63"/>
  <c r="AC54" i="63"/>
  <c r="AC53" i="63"/>
  <c r="AC52" i="63"/>
  <c r="AC51" i="63"/>
  <c r="AC50" i="63"/>
  <c r="AC49" i="63"/>
  <c r="AC48" i="63"/>
  <c r="AC47" i="63"/>
  <c r="AC46" i="63"/>
  <c r="AC45" i="63"/>
  <c r="AC44" i="63"/>
  <c r="AC43" i="63"/>
  <c r="AC42" i="63"/>
  <c r="AC41" i="63"/>
  <c r="AC40" i="63"/>
  <c r="AC39" i="63"/>
  <c r="AC38" i="63"/>
  <c r="AC37" i="63"/>
  <c r="AC36" i="63"/>
  <c r="AC35" i="63"/>
  <c r="AC34" i="63"/>
  <c r="AC33" i="63"/>
  <c r="AC32" i="63"/>
  <c r="AC31" i="63"/>
  <c r="AC30" i="63"/>
  <c r="AC29" i="63"/>
  <c r="AC28" i="63"/>
  <c r="AC27" i="63"/>
  <c r="AC26" i="63"/>
  <c r="AC25" i="63"/>
  <c r="AC24" i="63"/>
  <c r="AC23" i="63"/>
  <c r="AC22" i="63"/>
  <c r="AC21" i="63"/>
  <c r="AC20" i="63"/>
  <c r="AC19" i="63"/>
  <c r="AC18" i="63"/>
  <c r="AC17" i="63"/>
  <c r="AC16" i="63"/>
  <c r="AC15" i="63"/>
  <c r="AC14" i="63"/>
  <c r="AC13" i="63"/>
  <c r="AC12" i="63"/>
  <c r="AC11" i="63"/>
  <c r="AC10" i="63"/>
  <c r="AC9" i="63"/>
  <c r="AC8" i="63"/>
  <c r="AC7" i="63"/>
  <c r="AC6" i="63"/>
  <c r="AC5" i="63"/>
  <c r="AC4" i="63"/>
  <c r="AC3" i="63"/>
  <c r="AB1077" i="63"/>
  <c r="AB1076" i="63"/>
  <c r="AB1075" i="63"/>
  <c r="AB1074" i="63"/>
  <c r="AB905" i="63"/>
  <c r="AB904" i="63"/>
  <c r="AB903" i="63"/>
  <c r="AB902" i="63"/>
  <c r="AB901" i="63"/>
  <c r="AB732" i="63"/>
  <c r="AB689" i="63"/>
  <c r="AB646" i="63"/>
  <c r="AB603" i="63"/>
  <c r="AB560" i="63"/>
  <c r="AB517" i="63"/>
  <c r="AB474" i="63"/>
  <c r="AB473" i="63"/>
  <c r="AB388" i="63"/>
  <c r="AB387" i="63"/>
  <c r="AB386" i="63"/>
  <c r="AB385" i="63"/>
  <c r="AB384" i="63"/>
  <c r="AB383" i="63"/>
  <c r="AB111" i="63"/>
  <c r="AB68" i="63"/>
  <c r="AB1119" i="63"/>
  <c r="AB1073" i="63"/>
  <c r="AB1072" i="63"/>
  <c r="AB1071" i="63"/>
  <c r="AB1070" i="63"/>
  <c r="AB900" i="63"/>
  <c r="AB899" i="63"/>
  <c r="AB898" i="63"/>
  <c r="AB897" i="63"/>
  <c r="AB731" i="63"/>
  <c r="AB688" i="63"/>
  <c r="AB645" i="63"/>
  <c r="AB602" i="63"/>
  <c r="AB559" i="63"/>
  <c r="AB516" i="63"/>
  <c r="AB472" i="63"/>
  <c r="AB471" i="63"/>
  <c r="AB382" i="63"/>
  <c r="AB381" i="63"/>
  <c r="AB380" i="63"/>
  <c r="AB379" i="63"/>
  <c r="AB378" i="63"/>
  <c r="AB377" i="63"/>
  <c r="AB112" i="63"/>
  <c r="AB69" i="63"/>
  <c r="AB1118" i="63"/>
  <c r="AB1069" i="63"/>
  <c r="AB1068" i="63"/>
  <c r="AB1067" i="63"/>
  <c r="AB1066" i="63"/>
  <c r="AB896" i="63"/>
  <c r="AB895" i="63"/>
  <c r="AB894" i="63"/>
  <c r="AB893" i="63"/>
  <c r="AB730" i="63"/>
  <c r="AB687" i="63"/>
  <c r="AB644" i="63"/>
  <c r="AB601" i="63"/>
  <c r="AB558" i="63"/>
  <c r="AB515" i="63"/>
  <c r="AB470" i="63"/>
  <c r="AB469" i="63"/>
  <c r="AB376" i="63"/>
  <c r="AB375" i="63"/>
  <c r="AB374" i="63"/>
  <c r="AB373" i="63"/>
  <c r="AB372" i="63"/>
  <c r="AB371" i="63"/>
  <c r="AB92" i="63"/>
  <c r="AB50" i="63"/>
  <c r="AB1117" i="63"/>
  <c r="AB1065" i="63"/>
  <c r="AB1064" i="63"/>
  <c r="AB1063" i="63"/>
  <c r="AB1062" i="63"/>
  <c r="AB892" i="63"/>
  <c r="AB891" i="63"/>
  <c r="AB890" i="63"/>
  <c r="AB889" i="63"/>
  <c r="AB729" i="63"/>
  <c r="AB686" i="63"/>
  <c r="AB643" i="63"/>
  <c r="AB600" i="63"/>
  <c r="AB557" i="63"/>
  <c r="AB514" i="63"/>
  <c r="AB468" i="63"/>
  <c r="AB467" i="63"/>
  <c r="AB370" i="63"/>
  <c r="AB369" i="63"/>
  <c r="AB368" i="63"/>
  <c r="AB367" i="63"/>
  <c r="AB366" i="63"/>
  <c r="AB365" i="63"/>
  <c r="AB90" i="63"/>
  <c r="AB48" i="63"/>
  <c r="AB1116" i="63"/>
  <c r="AB1061" i="63"/>
  <c r="AB1060" i="63"/>
  <c r="AB1059" i="63"/>
  <c r="AB1058" i="63"/>
  <c r="AB888" i="63"/>
  <c r="AB887" i="63"/>
  <c r="AB886" i="63"/>
  <c r="AB885" i="63"/>
  <c r="AB728" i="63"/>
  <c r="AB685" i="63"/>
  <c r="AB642" i="63"/>
  <c r="AB599" i="63"/>
  <c r="AB556" i="63"/>
  <c r="AB513" i="63"/>
  <c r="AB466" i="63"/>
  <c r="AB465" i="63"/>
  <c r="AB364" i="63"/>
  <c r="AB363" i="63"/>
  <c r="AB362" i="63"/>
  <c r="AB361" i="63"/>
  <c r="AB360" i="63"/>
  <c r="AB359" i="63"/>
  <c r="AB108" i="63"/>
  <c r="AB65" i="63"/>
  <c r="AB1115" i="63"/>
  <c r="AB1057" i="63"/>
  <c r="AB1056" i="63"/>
  <c r="AB1055" i="63"/>
  <c r="AB1054" i="63"/>
  <c r="AB884" i="63"/>
  <c r="AB883" i="63"/>
  <c r="AB882" i="63"/>
  <c r="AB881" i="63"/>
  <c r="AB727" i="63"/>
  <c r="AB684" i="63"/>
  <c r="AB641" i="63"/>
  <c r="AB598" i="63"/>
  <c r="AB555" i="63"/>
  <c r="AB512" i="63"/>
  <c r="AB464" i="63"/>
  <c r="AB463" i="63"/>
  <c r="AB358" i="63"/>
  <c r="AB357" i="63"/>
  <c r="AB356" i="63"/>
  <c r="AB355" i="63"/>
  <c r="AB354" i="63"/>
  <c r="AB353" i="63"/>
  <c r="AB109" i="63"/>
  <c r="AB66" i="63"/>
  <c r="AB1114" i="63"/>
  <c r="AB1053" i="63"/>
  <c r="AB1052" i="63"/>
  <c r="AB1051" i="63"/>
  <c r="AB1050" i="63"/>
  <c r="AB880" i="63"/>
  <c r="AB879" i="63"/>
  <c r="AB878" i="63"/>
  <c r="AB877" i="63"/>
  <c r="AB726" i="63"/>
  <c r="AB683" i="63"/>
  <c r="AB640" i="63"/>
  <c r="AB597" i="63"/>
  <c r="AB554" i="63"/>
  <c r="AB511" i="63"/>
  <c r="AB462" i="63"/>
  <c r="AB461" i="63"/>
  <c r="AB352" i="63"/>
  <c r="AB351" i="63"/>
  <c r="AB350" i="63"/>
  <c r="AB349" i="63"/>
  <c r="AB348" i="63"/>
  <c r="AB347" i="63"/>
  <c r="AB102" i="63"/>
  <c r="AB59" i="63"/>
  <c r="AB1113" i="63"/>
  <c r="AB1049" i="63"/>
  <c r="AB1048" i="63"/>
  <c r="AB1047" i="63"/>
  <c r="AB1046" i="63"/>
  <c r="AB876" i="63"/>
  <c r="AB875" i="63"/>
  <c r="AB874" i="63"/>
  <c r="AB873" i="63"/>
  <c r="AB725" i="63"/>
  <c r="AB682" i="63"/>
  <c r="AB639" i="63"/>
  <c r="AB596" i="63"/>
  <c r="AB553" i="63"/>
  <c r="AB510" i="63"/>
  <c r="AB460" i="63"/>
  <c r="AB459" i="63"/>
  <c r="AB346" i="63"/>
  <c r="AB345" i="63"/>
  <c r="AB344" i="63"/>
  <c r="AB343" i="63"/>
  <c r="AB342" i="63"/>
  <c r="AB341" i="63"/>
  <c r="AB127" i="63"/>
  <c r="AB84" i="63"/>
  <c r="AB1112" i="63"/>
  <c r="AB1045" i="63"/>
  <c r="AB1044" i="63"/>
  <c r="AB1043" i="63"/>
  <c r="AB1042" i="63"/>
  <c r="AB872" i="63"/>
  <c r="AB871" i="63"/>
  <c r="AB870" i="63"/>
  <c r="AB869" i="63"/>
  <c r="AB724" i="63"/>
  <c r="AB681" i="63"/>
  <c r="AB638" i="63"/>
  <c r="AB595" i="63"/>
  <c r="AB552" i="63"/>
  <c r="AB509" i="63"/>
  <c r="AB458" i="63"/>
  <c r="AB457" i="63"/>
  <c r="AB340" i="63"/>
  <c r="AB339" i="63"/>
  <c r="AB338" i="63"/>
  <c r="AB337" i="63"/>
  <c r="AB336" i="63"/>
  <c r="AB335" i="63"/>
  <c r="AB110" i="63"/>
  <c r="AB67" i="63"/>
  <c r="AB1111" i="63"/>
  <c r="AB1041" i="63"/>
  <c r="AB1040" i="63"/>
  <c r="AB1039" i="63"/>
  <c r="AB1038" i="63"/>
  <c r="AB868" i="63"/>
  <c r="AB867" i="63"/>
  <c r="AB866" i="63"/>
  <c r="AB865" i="63"/>
  <c r="AB723" i="63"/>
  <c r="AB680" i="63"/>
  <c r="AB637" i="63"/>
  <c r="AB594" i="63"/>
  <c r="AB551" i="63"/>
  <c r="AB508" i="63"/>
  <c r="AB456" i="63"/>
  <c r="AB455" i="63"/>
  <c r="AB334" i="63"/>
  <c r="AB333" i="63"/>
  <c r="AB332" i="63"/>
  <c r="AB331" i="63"/>
  <c r="AB330" i="63"/>
  <c r="AB329" i="63"/>
  <c r="AB113" i="63"/>
  <c r="AB70" i="63"/>
  <c r="AB1110" i="63"/>
  <c r="AB1037" i="63"/>
  <c r="AB1036" i="63"/>
  <c r="AB1035" i="63"/>
  <c r="AB1034" i="63"/>
  <c r="AB864" i="63"/>
  <c r="AB863" i="63"/>
  <c r="AB862" i="63"/>
  <c r="AB861" i="63"/>
  <c r="AB722" i="63"/>
  <c r="AB679" i="63"/>
  <c r="AB636" i="63"/>
  <c r="AB593" i="63"/>
  <c r="AB550" i="63"/>
  <c r="AB507" i="63"/>
  <c r="AB454" i="63"/>
  <c r="AB453" i="63"/>
  <c r="AB328" i="63"/>
  <c r="AB327" i="63"/>
  <c r="AB326" i="63"/>
  <c r="AB325" i="63"/>
  <c r="AB324" i="63"/>
  <c r="AB323" i="63"/>
  <c r="AB105" i="63"/>
  <c r="AB62" i="63"/>
  <c r="AB1109" i="63"/>
  <c r="AB1033" i="63"/>
  <c r="AB1032" i="63"/>
  <c r="AB1031" i="63"/>
  <c r="AB1030" i="63"/>
  <c r="AB860" i="63"/>
  <c r="AB859" i="63"/>
  <c r="AB858" i="63"/>
  <c r="AB857" i="63"/>
  <c r="AB721" i="63"/>
  <c r="AB678" i="63"/>
  <c r="AB635" i="63"/>
  <c r="AB592" i="63"/>
  <c r="AB549" i="63"/>
  <c r="AB506" i="63"/>
  <c r="AB452" i="63"/>
  <c r="AB451" i="63"/>
  <c r="AB322" i="63"/>
  <c r="AB321" i="63"/>
  <c r="AB320" i="63"/>
  <c r="AB319" i="63"/>
  <c r="AB318" i="63"/>
  <c r="AB317" i="63"/>
  <c r="AB129" i="63"/>
  <c r="AB86" i="63"/>
  <c r="AB1108" i="63"/>
  <c r="AB1029" i="63"/>
  <c r="AB1028" i="63"/>
  <c r="AB1027" i="63"/>
  <c r="AB1026" i="63"/>
  <c r="AB856" i="63"/>
  <c r="AB855" i="63"/>
  <c r="AB854" i="63"/>
  <c r="AB853" i="63"/>
  <c r="AB720" i="63"/>
  <c r="AB677" i="63"/>
  <c r="AB634" i="63"/>
  <c r="AB591" i="63"/>
  <c r="AB548" i="63"/>
  <c r="AB505" i="63"/>
  <c r="AB450" i="63"/>
  <c r="AB449" i="63"/>
  <c r="AB316" i="63"/>
  <c r="AB315" i="63"/>
  <c r="AB314" i="63"/>
  <c r="AB313" i="63"/>
  <c r="AB312" i="63"/>
  <c r="AB311" i="63"/>
  <c r="AB91" i="63"/>
  <c r="AB49" i="63"/>
  <c r="AB1107" i="63"/>
  <c r="AB1025" i="63"/>
  <c r="AB1024" i="63"/>
  <c r="AB1023" i="63"/>
  <c r="AB1022" i="63"/>
  <c r="AB852" i="63"/>
  <c r="AB851" i="63"/>
  <c r="AB850" i="63"/>
  <c r="AB849" i="63"/>
  <c r="AB719" i="63"/>
  <c r="AB676" i="63"/>
  <c r="AB633" i="63"/>
  <c r="AB590" i="63"/>
  <c r="AB547" i="63"/>
  <c r="AB504" i="63"/>
  <c r="AB448" i="63"/>
  <c r="AB447" i="63"/>
  <c r="AB310" i="63"/>
  <c r="AB309" i="63"/>
  <c r="AB308" i="63"/>
  <c r="AB307" i="63"/>
  <c r="AB306" i="63"/>
  <c r="AB305" i="63"/>
  <c r="AB126" i="63"/>
  <c r="AB83" i="63"/>
  <c r="AB1106" i="63"/>
  <c r="AB1021" i="63"/>
  <c r="AB1020" i="63"/>
  <c r="AB1019" i="63"/>
  <c r="AB1018" i="63"/>
  <c r="AB848" i="63"/>
  <c r="AB847" i="63"/>
  <c r="AB846" i="63"/>
  <c r="AB845" i="63"/>
  <c r="AB718" i="63"/>
  <c r="AB675" i="63"/>
  <c r="AB632" i="63"/>
  <c r="AB589" i="63"/>
  <c r="AB546" i="63"/>
  <c r="AB503" i="63"/>
  <c r="AB446" i="63"/>
  <c r="AB445" i="63"/>
  <c r="AB304" i="63"/>
  <c r="AB303" i="63"/>
  <c r="AB302" i="63"/>
  <c r="AB301" i="63"/>
  <c r="AB300" i="63"/>
  <c r="AB299" i="63"/>
  <c r="AB118" i="63"/>
  <c r="AB75" i="63"/>
  <c r="AB1105" i="63"/>
  <c r="AB1017" i="63"/>
  <c r="AB1016" i="63"/>
  <c r="AB1015" i="63"/>
  <c r="AB1014" i="63"/>
  <c r="AB844" i="63"/>
  <c r="AB843" i="63"/>
  <c r="AB842" i="63"/>
  <c r="AB841" i="63"/>
  <c r="AB717" i="63"/>
  <c r="AB674" i="63"/>
  <c r="AB631" i="63"/>
  <c r="AB588" i="63"/>
  <c r="AB545" i="63"/>
  <c r="AB502" i="63"/>
  <c r="AB444" i="63"/>
  <c r="AB443" i="63"/>
  <c r="AB298" i="63"/>
  <c r="AB297" i="63"/>
  <c r="AB296" i="63"/>
  <c r="AB295" i="63"/>
  <c r="AB294" i="63"/>
  <c r="AB293" i="63"/>
  <c r="AB121" i="63"/>
  <c r="AB78" i="63"/>
  <c r="AB1104" i="63"/>
  <c r="AB1013" i="63"/>
  <c r="AB1012" i="63"/>
  <c r="AB1011" i="63"/>
  <c r="AB1010" i="63"/>
  <c r="AB840" i="63"/>
  <c r="AB839" i="63"/>
  <c r="AB838" i="63"/>
  <c r="AB837" i="63"/>
  <c r="AB716" i="63"/>
  <c r="AB673" i="63"/>
  <c r="AB630" i="63"/>
  <c r="AB587" i="63"/>
  <c r="AB544" i="63"/>
  <c r="AB501" i="63"/>
  <c r="AB442" i="63"/>
  <c r="AB441" i="63"/>
  <c r="AB292" i="63"/>
  <c r="AB291" i="63"/>
  <c r="AB290" i="63"/>
  <c r="AB289" i="63"/>
  <c r="AB288" i="63"/>
  <c r="AB287" i="63"/>
  <c r="AB97" i="63"/>
  <c r="AB54" i="63"/>
  <c r="AB1103" i="63"/>
  <c r="AB1009" i="63"/>
  <c r="AB1008" i="63"/>
  <c r="AB1007" i="63"/>
  <c r="AB1006" i="63"/>
  <c r="AB836" i="63"/>
  <c r="AB835" i="63"/>
  <c r="AB834" i="63"/>
  <c r="AB833" i="63"/>
  <c r="AB715" i="63"/>
  <c r="AB672" i="63"/>
  <c r="AB629" i="63"/>
  <c r="AB586" i="63"/>
  <c r="AB543" i="63"/>
  <c r="AB500" i="63"/>
  <c r="AB440" i="63"/>
  <c r="AB439" i="63"/>
  <c r="AB286" i="63"/>
  <c r="AB285" i="63"/>
  <c r="AB284" i="63"/>
  <c r="AB283" i="63"/>
  <c r="AB282" i="63"/>
  <c r="AB281" i="63"/>
  <c r="AB130" i="63"/>
  <c r="AB87" i="63"/>
  <c r="AB1102" i="63"/>
  <c r="AB1005" i="63"/>
  <c r="AB1004" i="63"/>
  <c r="AB1003" i="63"/>
  <c r="AB1002" i="63"/>
  <c r="AB832" i="63"/>
  <c r="AB831" i="63"/>
  <c r="AB830" i="63"/>
  <c r="AB829" i="63"/>
  <c r="AB714" i="63"/>
  <c r="AB671" i="63"/>
  <c r="AB628" i="63"/>
  <c r="AB585" i="63"/>
  <c r="AB542" i="63"/>
  <c r="AB499" i="63"/>
  <c r="AB438" i="63"/>
  <c r="AB437" i="63"/>
  <c r="AB280" i="63"/>
  <c r="AB279" i="63"/>
  <c r="AB278" i="63"/>
  <c r="AB277" i="63"/>
  <c r="AB276" i="63"/>
  <c r="AB275" i="63"/>
  <c r="AB119" i="63"/>
  <c r="AB76" i="63"/>
  <c r="AB1101" i="63"/>
  <c r="AB1001" i="63"/>
  <c r="AB1000" i="63"/>
  <c r="AB999" i="63"/>
  <c r="AB998" i="63"/>
  <c r="AB828" i="63"/>
  <c r="AB827" i="63"/>
  <c r="AB826" i="63"/>
  <c r="AB825" i="63"/>
  <c r="AB713" i="63"/>
  <c r="AB670" i="63"/>
  <c r="AB627" i="63"/>
  <c r="AB584" i="63"/>
  <c r="AB541" i="63"/>
  <c r="AB498" i="63"/>
  <c r="AB436" i="63"/>
  <c r="AB435" i="63"/>
  <c r="AB274" i="63"/>
  <c r="AB273" i="63"/>
  <c r="AB272" i="63"/>
  <c r="AB271" i="63"/>
  <c r="AB270" i="63"/>
  <c r="AB269" i="63"/>
  <c r="AB94" i="63"/>
  <c r="AB52" i="63"/>
  <c r="AB1100" i="63"/>
  <c r="AB997" i="63"/>
  <c r="AB996" i="63"/>
  <c r="AB995" i="63"/>
  <c r="AB994" i="63"/>
  <c r="AB824" i="63"/>
  <c r="AB823" i="63"/>
  <c r="AB822" i="63"/>
  <c r="AB821" i="63"/>
  <c r="AB712" i="63"/>
  <c r="AB669" i="63"/>
  <c r="AB626" i="63"/>
  <c r="AB583" i="63"/>
  <c r="AB540" i="63"/>
  <c r="AB497" i="63"/>
  <c r="AB434" i="63"/>
  <c r="AB433" i="63"/>
  <c r="AB268" i="63"/>
  <c r="AB267" i="63"/>
  <c r="AB266" i="63"/>
  <c r="AB265" i="63"/>
  <c r="AB264" i="63"/>
  <c r="AB263" i="63"/>
  <c r="AB107" i="63"/>
  <c r="AB64" i="63"/>
  <c r="AB1099" i="63"/>
  <c r="AB993" i="63"/>
  <c r="AB992" i="63"/>
  <c r="AB991" i="63"/>
  <c r="AB990" i="63"/>
  <c r="AB820" i="63"/>
  <c r="AB819" i="63"/>
  <c r="AB818" i="63"/>
  <c r="AB817" i="63"/>
  <c r="AB711" i="63"/>
  <c r="AB668" i="63"/>
  <c r="AB625" i="63"/>
  <c r="AB582" i="63"/>
  <c r="AB539" i="63"/>
  <c r="AB496" i="63"/>
  <c r="AB432" i="63"/>
  <c r="AB431" i="63"/>
  <c r="AB262" i="63"/>
  <c r="AB261" i="63"/>
  <c r="AB260" i="63"/>
  <c r="AB259" i="63"/>
  <c r="AB258" i="63"/>
  <c r="AB257" i="63"/>
  <c r="AB93" i="63"/>
  <c r="AB51" i="63"/>
  <c r="AB1098" i="63"/>
  <c r="AB989" i="63"/>
  <c r="AB988" i="63"/>
  <c r="AB987" i="63"/>
  <c r="AB986" i="63"/>
  <c r="AB816" i="63"/>
  <c r="AB815" i="63"/>
  <c r="AB814" i="63"/>
  <c r="AB813" i="63"/>
  <c r="AB710" i="63"/>
  <c r="AB667" i="63"/>
  <c r="AB624" i="63"/>
  <c r="AB581" i="63"/>
  <c r="AB538" i="63"/>
  <c r="AB495" i="63"/>
  <c r="AB430" i="63"/>
  <c r="AB429" i="63"/>
  <c r="AB256" i="63"/>
  <c r="AB255" i="63"/>
  <c r="AB254" i="63"/>
  <c r="AB253" i="63"/>
  <c r="AB252" i="63"/>
  <c r="AB251" i="63"/>
  <c r="AB99" i="63"/>
  <c r="AB56" i="63"/>
  <c r="AB1097" i="63"/>
  <c r="AB985" i="63"/>
  <c r="AB984" i="63"/>
  <c r="AB983" i="63"/>
  <c r="AB982" i="63"/>
  <c r="AB812" i="63"/>
  <c r="AB811" i="63"/>
  <c r="AB810" i="63"/>
  <c r="AB809" i="63"/>
  <c r="AB709" i="63"/>
  <c r="AB666" i="63"/>
  <c r="AB623" i="63"/>
  <c r="AB580" i="63"/>
  <c r="AB537" i="63"/>
  <c r="AB494" i="63"/>
  <c r="AB428" i="63"/>
  <c r="AB427" i="63"/>
  <c r="AB250" i="63"/>
  <c r="AB249" i="63"/>
  <c r="AB248" i="63"/>
  <c r="AB247" i="63"/>
  <c r="AB246" i="63"/>
  <c r="AB245" i="63"/>
  <c r="AB115" i="63"/>
  <c r="AB72" i="63"/>
  <c r="AB1096" i="63"/>
  <c r="AB981" i="63"/>
  <c r="AB980" i="63"/>
  <c r="AB979" i="63"/>
  <c r="AB978" i="63"/>
  <c r="AB808" i="63"/>
  <c r="AB807" i="63"/>
  <c r="AB806" i="63"/>
  <c r="AB805" i="63"/>
  <c r="AB708" i="63"/>
  <c r="AB665" i="63"/>
  <c r="AB622" i="63"/>
  <c r="AB579" i="63"/>
  <c r="AB536" i="63"/>
  <c r="AB493" i="63"/>
  <c r="AB426" i="63"/>
  <c r="AB425" i="63"/>
  <c r="AB244" i="63"/>
  <c r="AB243" i="63"/>
  <c r="AB242" i="63"/>
  <c r="AB241" i="63"/>
  <c r="AB240" i="63"/>
  <c r="AB239" i="63"/>
  <c r="AB117" i="63"/>
  <c r="AB74" i="63"/>
  <c r="AB1095" i="63"/>
  <c r="AB977" i="63"/>
  <c r="AB976" i="63"/>
  <c r="AB975" i="63"/>
  <c r="AB974" i="63"/>
  <c r="AB804" i="63"/>
  <c r="AB803" i="63"/>
  <c r="AB802" i="63"/>
  <c r="AB801" i="63"/>
  <c r="AB707" i="63"/>
  <c r="AB664" i="63"/>
  <c r="AB621" i="63"/>
  <c r="AB578" i="63"/>
  <c r="AB535" i="63"/>
  <c r="AB492" i="63"/>
  <c r="AB424" i="63"/>
  <c r="AB423" i="63"/>
  <c r="AB238" i="63"/>
  <c r="AB237" i="63"/>
  <c r="AB236" i="63"/>
  <c r="AB235" i="63"/>
  <c r="AB234" i="63"/>
  <c r="AB233" i="63"/>
  <c r="AB89" i="63"/>
  <c r="AB47" i="63"/>
  <c r="AB1094" i="63"/>
  <c r="AB973" i="63"/>
  <c r="AB972" i="63"/>
  <c r="AB971" i="63"/>
  <c r="AB970" i="63"/>
  <c r="AB800" i="63"/>
  <c r="AB799" i="63"/>
  <c r="AB798" i="63"/>
  <c r="AB797" i="63"/>
  <c r="AB706" i="63"/>
  <c r="AB663" i="63"/>
  <c r="AB620" i="63"/>
  <c r="AB577" i="63"/>
  <c r="AB534" i="63"/>
  <c r="AB491" i="63"/>
  <c r="AB422" i="63"/>
  <c r="AB421" i="63"/>
  <c r="AB232" i="63"/>
  <c r="AB231" i="63"/>
  <c r="AB230" i="63"/>
  <c r="AB229" i="63"/>
  <c r="AB228" i="63"/>
  <c r="AB227" i="63"/>
  <c r="AB106" i="63"/>
  <c r="AB63" i="63"/>
  <c r="AB1093" i="63"/>
  <c r="AB969" i="63"/>
  <c r="AB968" i="63"/>
  <c r="AB967" i="63"/>
  <c r="AB966" i="63"/>
  <c r="AB796" i="63"/>
  <c r="AB795" i="63"/>
  <c r="AB794" i="63"/>
  <c r="AB793" i="63"/>
  <c r="AB705" i="63"/>
  <c r="AB662" i="63"/>
  <c r="AB619" i="63"/>
  <c r="AB576" i="63"/>
  <c r="AB533" i="63"/>
  <c r="AB490" i="63"/>
  <c r="AB420" i="63"/>
  <c r="AB419" i="63"/>
  <c r="AB226" i="63"/>
  <c r="AB225" i="63"/>
  <c r="AB224" i="63"/>
  <c r="AB223" i="63"/>
  <c r="AB222" i="63"/>
  <c r="AB221" i="63"/>
  <c r="AB123" i="63"/>
  <c r="AB80" i="63"/>
  <c r="AB1092" i="63"/>
  <c r="AB965" i="63"/>
  <c r="AB964" i="63"/>
  <c r="AB963" i="63"/>
  <c r="AB962" i="63"/>
  <c r="AB792" i="63"/>
  <c r="AB791" i="63"/>
  <c r="AB790" i="63"/>
  <c r="AB789" i="63"/>
  <c r="AB704" i="63"/>
  <c r="AB661" i="63"/>
  <c r="AB618" i="63"/>
  <c r="AB575" i="63"/>
  <c r="AB532" i="63"/>
  <c r="AB489" i="63"/>
  <c r="AB418" i="63"/>
  <c r="AB417" i="63"/>
  <c r="AB220" i="63"/>
  <c r="AB219" i="63"/>
  <c r="AB218" i="63"/>
  <c r="AB217" i="63"/>
  <c r="AB216" i="63"/>
  <c r="AB215" i="63"/>
  <c r="AB120" i="63"/>
  <c r="AB77" i="63"/>
  <c r="AB1091" i="63"/>
  <c r="AB961" i="63"/>
  <c r="AB960" i="63"/>
  <c r="AB959" i="63"/>
  <c r="AB958" i="63"/>
  <c r="AB788" i="63"/>
  <c r="AB787" i="63"/>
  <c r="AB786" i="63"/>
  <c r="AB785" i="63"/>
  <c r="AB703" i="63"/>
  <c r="AB660" i="63"/>
  <c r="AB617" i="63"/>
  <c r="AB574" i="63"/>
  <c r="AB531" i="63"/>
  <c r="AB488" i="63"/>
  <c r="AB416" i="63"/>
  <c r="AB415" i="63"/>
  <c r="AB214" i="63"/>
  <c r="AB213" i="63"/>
  <c r="AB212" i="63"/>
  <c r="AB211" i="63"/>
  <c r="AB210" i="63"/>
  <c r="AB209" i="63"/>
  <c r="AB96" i="63"/>
  <c r="AB1090" i="63"/>
  <c r="AB957" i="63"/>
  <c r="AB956" i="63"/>
  <c r="AB955" i="63"/>
  <c r="AB954" i="63"/>
  <c r="AB784" i="63"/>
  <c r="AB783" i="63"/>
  <c r="AB782" i="63"/>
  <c r="AB781" i="63"/>
  <c r="AB702" i="63"/>
  <c r="AB659" i="63"/>
  <c r="AB616" i="63"/>
  <c r="AB573" i="63"/>
  <c r="AB530" i="63"/>
  <c r="AB487" i="63"/>
  <c r="AB414" i="63"/>
  <c r="AB413" i="63"/>
  <c r="AB208" i="63"/>
  <c r="AB207" i="63"/>
  <c r="AB206" i="63"/>
  <c r="AB205" i="63"/>
  <c r="AB204" i="63"/>
  <c r="AB203" i="63"/>
  <c r="AB95" i="63"/>
  <c r="AB53" i="63"/>
  <c r="AB1089" i="63"/>
  <c r="AB953" i="63"/>
  <c r="AB952" i="63"/>
  <c r="AB951" i="63"/>
  <c r="AB950" i="63"/>
  <c r="AB780" i="63"/>
  <c r="AB779" i="63"/>
  <c r="AB778" i="63"/>
  <c r="AB777" i="63"/>
  <c r="AB701" i="63"/>
  <c r="AB658" i="63"/>
  <c r="AB615" i="63"/>
  <c r="AB572" i="63"/>
  <c r="AB529" i="63"/>
  <c r="AB486" i="63"/>
  <c r="AB412" i="63"/>
  <c r="AB411" i="63"/>
  <c r="AB202" i="63"/>
  <c r="AB201" i="63"/>
  <c r="AB200" i="63"/>
  <c r="AB199" i="63"/>
  <c r="AB198" i="63"/>
  <c r="AB197" i="63"/>
  <c r="AB128" i="63"/>
  <c r="AB85" i="63"/>
  <c r="AB1088" i="63"/>
  <c r="AB949" i="63"/>
  <c r="AB948" i="63"/>
  <c r="AB947" i="63"/>
  <c r="AB946" i="63"/>
  <c r="AB776" i="63"/>
  <c r="AB775" i="63"/>
  <c r="AB774" i="63"/>
  <c r="AB773" i="63"/>
  <c r="AB700" i="63"/>
  <c r="AB657" i="63"/>
  <c r="AB614" i="63"/>
  <c r="AB571" i="63"/>
  <c r="AB528" i="63"/>
  <c r="AB485" i="63"/>
  <c r="AB410" i="63"/>
  <c r="AB409" i="63"/>
  <c r="AB196" i="63"/>
  <c r="AB195" i="63"/>
  <c r="AB194" i="63"/>
  <c r="AB193" i="63"/>
  <c r="AB192" i="63"/>
  <c r="AB191" i="63"/>
  <c r="AB101" i="63"/>
  <c r="AB58" i="63"/>
  <c r="AB1087" i="63"/>
  <c r="AB945" i="63"/>
  <c r="AB944" i="63"/>
  <c r="AB943" i="63"/>
  <c r="AB942" i="63"/>
  <c r="AB772" i="63"/>
  <c r="AB771" i="63"/>
  <c r="AB770" i="63"/>
  <c r="AB769" i="63"/>
  <c r="AB699" i="63"/>
  <c r="AB656" i="63"/>
  <c r="AB613" i="63"/>
  <c r="AB570" i="63"/>
  <c r="AB527" i="63"/>
  <c r="AB484" i="63"/>
  <c r="AB408" i="63"/>
  <c r="AB407" i="63"/>
  <c r="AB190" i="63"/>
  <c r="AB189" i="63"/>
  <c r="AB188" i="63"/>
  <c r="AB187" i="63"/>
  <c r="AB186" i="63"/>
  <c r="AB185" i="63"/>
  <c r="AB122" i="63"/>
  <c r="AB79" i="63"/>
  <c r="AB1086" i="63"/>
  <c r="AB941" i="63"/>
  <c r="AB940" i="63"/>
  <c r="AB939" i="63"/>
  <c r="AB938" i="63"/>
  <c r="AB768" i="63"/>
  <c r="AB767" i="63"/>
  <c r="AB766" i="63"/>
  <c r="AB765" i="63"/>
  <c r="AB698" i="63"/>
  <c r="AB655" i="63"/>
  <c r="AB612" i="63"/>
  <c r="AB569" i="63"/>
  <c r="AB519" i="63"/>
  <c r="AB476" i="63"/>
  <c r="AB392" i="63"/>
  <c r="AB391" i="63"/>
  <c r="AB142" i="63"/>
  <c r="AB141" i="63"/>
  <c r="AB140" i="63"/>
  <c r="AB139" i="63"/>
  <c r="AB138" i="63"/>
  <c r="AB137" i="63"/>
  <c r="AB88" i="63"/>
  <c r="AB46" i="63"/>
  <c r="AB1085" i="63"/>
  <c r="AB937" i="63"/>
  <c r="AB936" i="63"/>
  <c r="AB935" i="63"/>
  <c r="AB934" i="63"/>
  <c r="AB764" i="63"/>
  <c r="AB763" i="63"/>
  <c r="AB762" i="63"/>
  <c r="AB761" i="63"/>
  <c r="AB697" i="63"/>
  <c r="AB654" i="63"/>
  <c r="AB611" i="63"/>
  <c r="AB568" i="63"/>
  <c r="AB526" i="63"/>
  <c r="AB483" i="63"/>
  <c r="AB406" i="63"/>
  <c r="AB405" i="63"/>
  <c r="AB184" i="63"/>
  <c r="AB183" i="63"/>
  <c r="AB182" i="63"/>
  <c r="AB181" i="63"/>
  <c r="AB180" i="63"/>
  <c r="AB179" i="63"/>
  <c r="AB103" i="63"/>
  <c r="AB60" i="63"/>
  <c r="AB1084" i="63"/>
  <c r="AB933" i="63"/>
  <c r="AB932" i="63"/>
  <c r="AB931" i="63"/>
  <c r="AB930" i="63"/>
  <c r="AB760" i="63"/>
  <c r="AB759" i="63"/>
  <c r="AB758" i="63"/>
  <c r="AB757" i="63"/>
  <c r="AB696" i="63"/>
  <c r="AB653" i="63"/>
  <c r="AB610" i="63"/>
  <c r="AB567" i="63"/>
  <c r="AB525" i="63"/>
  <c r="AB482" i="63"/>
  <c r="AB404" i="63"/>
  <c r="AB403" i="63"/>
  <c r="AB178" i="63"/>
  <c r="AB177" i="63"/>
  <c r="AB176" i="63"/>
  <c r="AB175" i="63"/>
  <c r="AB174" i="63"/>
  <c r="AB173" i="63"/>
  <c r="AB124" i="63"/>
  <c r="AB81" i="63"/>
  <c r="AB1083" i="63"/>
  <c r="AB929" i="63"/>
  <c r="AB928" i="63"/>
  <c r="AB927" i="63"/>
  <c r="AB926" i="63"/>
  <c r="AB756" i="63"/>
  <c r="AB755" i="63"/>
  <c r="AB754" i="63"/>
  <c r="AB753" i="63"/>
  <c r="AB695" i="63"/>
  <c r="AB652" i="63"/>
  <c r="AB609" i="63"/>
  <c r="AB566" i="63"/>
  <c r="AB524" i="63"/>
  <c r="AB481" i="63"/>
  <c r="AB402" i="63"/>
  <c r="AB401" i="63"/>
  <c r="AB172" i="63"/>
  <c r="AB171" i="63"/>
  <c r="AB170" i="63"/>
  <c r="AB169" i="63"/>
  <c r="AB168" i="63"/>
  <c r="AB167" i="63"/>
  <c r="AB125" i="63"/>
  <c r="AB82" i="63"/>
  <c r="AB1082" i="63"/>
  <c r="AB925" i="63"/>
  <c r="AB924" i="63"/>
  <c r="AB923" i="63"/>
  <c r="AB922" i="63"/>
  <c r="AB752" i="63"/>
  <c r="AB751" i="63"/>
  <c r="AB750" i="63"/>
  <c r="AB749" i="63"/>
  <c r="AB694" i="63"/>
  <c r="AB651" i="63"/>
  <c r="AB608" i="63"/>
  <c r="AB565" i="63"/>
  <c r="AB523" i="63"/>
  <c r="AB480" i="63"/>
  <c r="AB400" i="63"/>
  <c r="AB399" i="63"/>
  <c r="AB166" i="63"/>
  <c r="AB165" i="63"/>
  <c r="AB164" i="63"/>
  <c r="AB163" i="63"/>
  <c r="AB162" i="63"/>
  <c r="AB161" i="63"/>
  <c r="AB104" i="63"/>
  <c r="AB61" i="63"/>
  <c r="AB1081" i="63"/>
  <c r="AB921" i="63"/>
  <c r="AB920" i="63"/>
  <c r="AB919" i="63"/>
  <c r="AB918" i="63"/>
  <c r="AB748" i="63"/>
  <c r="AB747" i="63"/>
  <c r="AB746" i="63"/>
  <c r="AB745" i="63"/>
  <c r="AB693" i="63"/>
  <c r="AB650" i="63"/>
  <c r="AB607" i="63"/>
  <c r="AB564" i="63"/>
  <c r="AB522" i="63"/>
  <c r="AB479" i="63"/>
  <c r="AB398" i="63"/>
  <c r="AB397" i="63"/>
  <c r="AB160" i="63"/>
  <c r="AB159" i="63"/>
  <c r="AB158" i="63"/>
  <c r="AB157" i="63"/>
  <c r="AB156" i="63"/>
  <c r="AB155" i="63"/>
  <c r="AB116" i="63"/>
  <c r="AB73" i="63"/>
  <c r="AB1080" i="63"/>
  <c r="AB917" i="63"/>
  <c r="AB916" i="63"/>
  <c r="AB915" i="63"/>
  <c r="AB914" i="63"/>
  <c r="AB744" i="63"/>
  <c r="AB743" i="63"/>
  <c r="AB742" i="63"/>
  <c r="AB741" i="63"/>
  <c r="AB692" i="63"/>
  <c r="AB649" i="63"/>
  <c r="AB606" i="63"/>
  <c r="AB563" i="63"/>
  <c r="AB521" i="63"/>
  <c r="AB478" i="63"/>
  <c r="AB396" i="63"/>
  <c r="AB395" i="63"/>
  <c r="AB154" i="63"/>
  <c r="AB153" i="63"/>
  <c r="AB152" i="63"/>
  <c r="AB151" i="63"/>
  <c r="AB150" i="63"/>
  <c r="AB149" i="63"/>
  <c r="AB100" i="63"/>
  <c r="AB57" i="63"/>
  <c r="AB1079" i="63"/>
  <c r="AB913" i="63"/>
  <c r="AB912" i="63"/>
  <c r="AB911" i="63"/>
  <c r="AB910" i="63"/>
  <c r="AB740" i="63"/>
  <c r="AB739" i="63"/>
  <c r="AB738" i="63"/>
  <c r="AB737" i="63"/>
  <c r="AB691" i="63"/>
  <c r="AB648" i="63"/>
  <c r="AB605" i="63"/>
  <c r="AB562" i="63"/>
  <c r="AB520" i="63"/>
  <c r="AB477" i="63"/>
  <c r="AB394" i="63"/>
  <c r="AB393" i="63"/>
  <c r="AB148" i="63"/>
  <c r="AB147" i="63"/>
  <c r="AB146" i="63"/>
  <c r="AB145" i="63"/>
  <c r="AB144" i="63"/>
  <c r="AB143" i="63"/>
  <c r="AB98" i="63"/>
  <c r="AB55" i="63"/>
  <c r="AB1078" i="63"/>
  <c r="AB909" i="63"/>
  <c r="AB908" i="63"/>
  <c r="AB907" i="63"/>
  <c r="AB906" i="63"/>
  <c r="AB736" i="63"/>
  <c r="AB735" i="63"/>
  <c r="AB734" i="63"/>
  <c r="AB733" i="63"/>
  <c r="AB690" i="63"/>
  <c r="AB647" i="63"/>
  <c r="AB604" i="63"/>
  <c r="AB561" i="63"/>
  <c r="AB518" i="63"/>
  <c r="AB475" i="63"/>
  <c r="AB390" i="63"/>
  <c r="AB389" i="63"/>
  <c r="AB136" i="63"/>
  <c r="AB135" i="63"/>
  <c r="AB134" i="63"/>
  <c r="AB133" i="63"/>
  <c r="AB132" i="63"/>
  <c r="AB131" i="63"/>
  <c r="AB114" i="63"/>
  <c r="AB71" i="63"/>
  <c r="AB45" i="63"/>
  <c r="AB44" i="63"/>
  <c r="AB43" i="63"/>
  <c r="AB42" i="63"/>
  <c r="AB41" i="63"/>
  <c r="AB40" i="63"/>
  <c r="AB39" i="63"/>
  <c r="AB38" i="63"/>
  <c r="AB37" i="63"/>
  <c r="AB36" i="63"/>
  <c r="AB35" i="63"/>
  <c r="AB34" i="63"/>
  <c r="AB33" i="63"/>
  <c r="AB32" i="63"/>
  <c r="AB31" i="63"/>
  <c r="AB30" i="63"/>
  <c r="AB29" i="63"/>
  <c r="AB28" i="63"/>
  <c r="AB27" i="63"/>
  <c r="AB26" i="63"/>
  <c r="AB25" i="63"/>
  <c r="AB24" i="63"/>
  <c r="AB23" i="63"/>
  <c r="AB22" i="63"/>
  <c r="AB21" i="63"/>
  <c r="AB20" i="63"/>
  <c r="AB19" i="63"/>
  <c r="AB18" i="63"/>
  <c r="AB17" i="63"/>
  <c r="AB16" i="63"/>
  <c r="AB15" i="63"/>
  <c r="AB14" i="63"/>
  <c r="AB13" i="63"/>
  <c r="AB12" i="63"/>
  <c r="AB11" i="63"/>
  <c r="AB10" i="63"/>
  <c r="AB9" i="63"/>
  <c r="AB8" i="63"/>
  <c r="AB7" i="63"/>
  <c r="AB6" i="63"/>
  <c r="AB5" i="63"/>
  <c r="AB4" i="63"/>
  <c r="AB3" i="63"/>
  <c r="AB2" i="63"/>
  <c r="AU3" i="63"/>
  <c r="AU4" i="63"/>
  <c r="AU5" i="63"/>
  <c r="AU6" i="63"/>
  <c r="AU7" i="63"/>
  <c r="AU8" i="63"/>
  <c r="AU9" i="63"/>
  <c r="AU10" i="63"/>
  <c r="AU2" i="63"/>
  <c r="AT4" i="63"/>
  <c r="AT5" i="63"/>
  <c r="AT6" i="63"/>
  <c r="AT7" i="63"/>
  <c r="AT8" i="63"/>
  <c r="AT9" i="63"/>
  <c r="AT10" i="63"/>
  <c r="AT3" i="63"/>
  <c r="Z2" i="63"/>
  <c r="X26" i="63"/>
  <c r="Z26" i="63" s="1"/>
  <c r="AD987" i="63" s="1"/>
  <c r="X27" i="63"/>
  <c r="Z27" i="63" s="1"/>
  <c r="AD924" i="63" s="1"/>
  <c r="X28" i="63"/>
  <c r="Z28" i="63" s="1"/>
  <c r="AD1033" i="63" s="1"/>
  <c r="X25" i="63"/>
  <c r="Z25" i="63" s="1"/>
  <c r="AD1018" i="63" s="1"/>
  <c r="X23" i="63"/>
  <c r="Z23" i="63" s="1"/>
  <c r="AD64" i="63" s="1"/>
  <c r="X24" i="63"/>
  <c r="Z24" i="63" s="1"/>
  <c r="AD102" i="63" s="1"/>
  <c r="X22" i="63"/>
  <c r="Z22" i="63" s="1"/>
  <c r="AD45" i="63" s="1"/>
  <c r="X21" i="63"/>
  <c r="Z21" i="63" s="1"/>
  <c r="X20" i="63"/>
  <c r="Z20" i="63" s="1"/>
  <c r="X19" i="63"/>
  <c r="Z19" i="63" s="1"/>
  <c r="AD644" i="63" s="1"/>
  <c r="X18" i="63"/>
  <c r="Z18" i="63" s="1"/>
  <c r="X13" i="63"/>
  <c r="Z13" i="63" s="1"/>
  <c r="AD324" i="63" s="1"/>
  <c r="X14" i="63"/>
  <c r="Z14" i="63" s="1"/>
  <c r="AD283" i="63" s="1"/>
  <c r="X15" i="63"/>
  <c r="Z15" i="63" s="1"/>
  <c r="AD218" i="63" s="1"/>
  <c r="X16" i="63"/>
  <c r="Z16" i="63" s="1"/>
  <c r="AD219" i="63" s="1"/>
  <c r="X17" i="63"/>
  <c r="Z17" i="63" s="1"/>
  <c r="AD208" i="63" s="1"/>
  <c r="X12" i="63"/>
  <c r="Z12" i="63" s="1"/>
  <c r="AD191" i="63" s="1"/>
  <c r="X11" i="63"/>
  <c r="Z11" i="63" s="1"/>
  <c r="AD432" i="63" s="1"/>
  <c r="X7" i="63"/>
  <c r="Z7" i="63" s="1"/>
  <c r="AD815" i="63" s="1"/>
  <c r="X8" i="63"/>
  <c r="Z8" i="63" s="1"/>
  <c r="AD870" i="63" s="1"/>
  <c r="X9" i="63"/>
  <c r="Z9" i="63" s="1"/>
  <c r="AD800" i="63" s="1"/>
  <c r="X10" i="63"/>
  <c r="Z10" i="63" s="1"/>
  <c r="AD1118" i="63" s="1"/>
  <c r="X6" i="63"/>
  <c r="Z6" i="63" s="1"/>
  <c r="AD737" i="63" s="1"/>
  <c r="X5" i="63"/>
  <c r="Z5" i="63" s="1"/>
  <c r="AD439" i="63" s="1"/>
  <c r="X4" i="63"/>
  <c r="Z4" i="63" s="1"/>
  <c r="AD690" i="63" s="1"/>
  <c r="X3" i="63"/>
  <c r="Z3" i="63" s="1"/>
  <c r="AD667" i="63" s="1"/>
  <c r="AD1032" i="63" l="1"/>
  <c r="AD925" i="63"/>
  <c r="AD1050" i="63"/>
  <c r="AD974" i="63"/>
  <c r="AE974" i="63" s="1"/>
  <c r="AD1022" i="63"/>
  <c r="AD129" i="63"/>
  <c r="AD109" i="63"/>
  <c r="AE109" i="63" s="1"/>
  <c r="AD92" i="63"/>
  <c r="AE92" i="63" s="1"/>
  <c r="AD141" i="63"/>
  <c r="AD170" i="63"/>
  <c r="AD296" i="63"/>
  <c r="AD343" i="63"/>
  <c r="AD131" i="63"/>
  <c r="AD197" i="63"/>
  <c r="AD275" i="63"/>
  <c r="AE275" i="63" s="1"/>
  <c r="AD227" i="63"/>
  <c r="AE227" i="63" s="1"/>
  <c r="AD161" i="63"/>
  <c r="AD245" i="63"/>
  <c r="AD359" i="63"/>
  <c r="AD906" i="63"/>
  <c r="AE906" i="63" s="1"/>
  <c r="AD950" i="63"/>
  <c r="AD978" i="63"/>
  <c r="AE978" i="63" s="1"/>
  <c r="AD1026" i="63"/>
  <c r="AE1026" i="63" s="1"/>
  <c r="AD910" i="63"/>
  <c r="AE910" i="63" s="1"/>
  <c r="AD954" i="63"/>
  <c r="AD982" i="63"/>
  <c r="AD970" i="63"/>
  <c r="AE970" i="63" s="1"/>
  <c r="AD65" i="63"/>
  <c r="AD66" i="63"/>
  <c r="AD118" i="63"/>
  <c r="AD106" i="63"/>
  <c r="AD89" i="63"/>
  <c r="AE89" i="63" s="1"/>
  <c r="AD76" i="63"/>
  <c r="AD117" i="63"/>
  <c r="AD100" i="63"/>
  <c r="AD130" i="63"/>
  <c r="AE130" i="63" s="1"/>
  <c r="AD116" i="63"/>
  <c r="AD99" i="63"/>
  <c r="AD643" i="63"/>
  <c r="AE643" i="63" s="1"/>
  <c r="AD645" i="63"/>
  <c r="AE645" i="63" s="1"/>
  <c r="AD196" i="63"/>
  <c r="AD226" i="63"/>
  <c r="AD244" i="63"/>
  <c r="AD316" i="63"/>
  <c r="AD388" i="63"/>
  <c r="AD154" i="63"/>
  <c r="AD304" i="63"/>
  <c r="AE304" i="63" s="1"/>
  <c r="AD140" i="63"/>
  <c r="AE140" i="63" s="1"/>
  <c r="AD160" i="63"/>
  <c r="AD172" i="63"/>
  <c r="AD201" i="63"/>
  <c r="AD235" i="63"/>
  <c r="AD266" i="63"/>
  <c r="AE266" i="63" s="1"/>
  <c r="AD286" i="63"/>
  <c r="AD311" i="63"/>
  <c r="AE311" i="63" s="1"/>
  <c r="AD327" i="63"/>
  <c r="AE327" i="63" s="1"/>
  <c r="AD383" i="63"/>
  <c r="AD274" i="63"/>
  <c r="AD322" i="63"/>
  <c r="AE322" i="63" s="1"/>
  <c r="AD139" i="63"/>
  <c r="AD155" i="63"/>
  <c r="AD171" i="63"/>
  <c r="AD200" i="63"/>
  <c r="AE200" i="63" s="1"/>
  <c r="AD233" i="63"/>
  <c r="AE233" i="63" s="1"/>
  <c r="AD263" i="63"/>
  <c r="AD280" i="63"/>
  <c r="AD305" i="63"/>
  <c r="AE305" i="63" s="1"/>
  <c r="AD323" i="63"/>
  <c r="AE323" i="63" s="1"/>
  <c r="AD370" i="63"/>
  <c r="AD420" i="63"/>
  <c r="AD456" i="63"/>
  <c r="AD444" i="63"/>
  <c r="AE444" i="63" s="1"/>
  <c r="AD462" i="63"/>
  <c r="AD402" i="63"/>
  <c r="AD448" i="63"/>
  <c r="AD414" i="63"/>
  <c r="AE414" i="63" s="1"/>
  <c r="AD450" i="63"/>
  <c r="AD776" i="63"/>
  <c r="AD824" i="63"/>
  <c r="AE824" i="63" s="1"/>
  <c r="AD884" i="63"/>
  <c r="AE884" i="63" s="1"/>
  <c r="AD1119" i="63"/>
  <c r="AD736" i="63"/>
  <c r="AD780" i="63"/>
  <c r="AE780" i="63" s="1"/>
  <c r="AD835" i="63"/>
  <c r="AE835" i="63" s="1"/>
  <c r="AD900" i="63"/>
  <c r="AD791" i="63"/>
  <c r="AD882" i="63"/>
  <c r="AD904" i="63"/>
  <c r="AD738" i="63"/>
  <c r="AD883" i="63"/>
  <c r="AD668" i="63"/>
  <c r="AD156" i="63"/>
  <c r="AE156" i="63" s="1"/>
  <c r="AD403" i="63"/>
  <c r="AD567" i="63"/>
  <c r="AE567" i="63" s="1"/>
  <c r="AD581" i="63"/>
  <c r="AE581" i="63" s="1"/>
  <c r="AD582" i="63"/>
  <c r="AE582" i="63" s="1"/>
  <c r="AD583" i="63"/>
  <c r="AD360" i="63"/>
  <c r="AD753" i="63"/>
  <c r="AE753" i="63" s="1"/>
  <c r="AD861" i="63"/>
  <c r="AE861" i="63" s="1"/>
  <c r="AD821" i="63"/>
  <c r="AE821" i="63" s="1"/>
  <c r="AD885" i="63"/>
  <c r="AE885" i="63" s="1"/>
  <c r="AD312" i="63"/>
  <c r="AE312" i="63" s="1"/>
  <c r="AD1103" i="63"/>
  <c r="AE1103" i="63" s="1"/>
  <c r="AD1102" i="63"/>
  <c r="AD1101" i="63"/>
  <c r="AE1101" i="63" s="1"/>
  <c r="AD1100" i="63"/>
  <c r="AD608" i="63"/>
  <c r="AE608" i="63" s="1"/>
  <c r="AD606" i="63"/>
  <c r="AD620" i="63"/>
  <c r="AE620" i="63" s="1"/>
  <c r="AD621" i="63"/>
  <c r="AE621" i="63" s="1"/>
  <c r="AD115" i="63"/>
  <c r="AE115" i="63" s="1"/>
  <c r="AD91" i="63"/>
  <c r="AE91" i="63" s="1"/>
  <c r="AD204" i="63"/>
  <c r="AE204" i="63" s="1"/>
  <c r="AD264" i="63"/>
  <c r="AE264" i="63" s="1"/>
  <c r="AD416" i="63"/>
  <c r="AE416" i="63" s="1"/>
  <c r="AD452" i="63"/>
  <c r="AD642" i="63"/>
  <c r="AE642" i="63" s="1"/>
  <c r="AD739" i="63"/>
  <c r="AE739" i="63" s="1"/>
  <c r="AD798" i="63"/>
  <c r="AE798" i="63" s="1"/>
  <c r="AD838" i="63"/>
  <c r="AD895" i="63"/>
  <c r="AD820" i="63"/>
  <c r="AE820" i="63" s="1"/>
  <c r="AD784" i="63"/>
  <c r="AE784" i="63" s="1"/>
  <c r="AD848" i="63"/>
  <c r="AD88" i="63"/>
  <c r="AD114" i="63"/>
  <c r="AE114" i="63" s="1"/>
  <c r="AD90" i="63"/>
  <c r="AE90" i="63" s="1"/>
  <c r="AD166" i="63"/>
  <c r="AD317" i="63"/>
  <c r="AE317" i="63" s="1"/>
  <c r="AD371" i="63"/>
  <c r="AE371" i="63" s="1"/>
  <c r="AD418" i="63"/>
  <c r="AE418" i="63" s="1"/>
  <c r="AD454" i="63"/>
  <c r="AD641" i="63"/>
  <c r="AE641" i="63" s="1"/>
  <c r="AD740" i="63"/>
  <c r="AE740" i="63" s="1"/>
  <c r="AD799" i="63"/>
  <c r="AE799" i="63" s="1"/>
  <c r="AD839" i="63"/>
  <c r="AE839" i="63" s="1"/>
  <c r="AD899" i="63"/>
  <c r="AE899" i="63" s="1"/>
  <c r="AD918" i="63"/>
  <c r="AE918" i="63" s="1"/>
  <c r="AD124" i="63"/>
  <c r="AE124" i="63" s="1"/>
  <c r="AD104" i="63"/>
  <c r="AD185" i="63"/>
  <c r="AD234" i="63"/>
  <c r="AE234" i="63" s="1"/>
  <c r="AD342" i="63"/>
  <c r="AE342" i="63" s="1"/>
  <c r="AD392" i="63"/>
  <c r="AD426" i="63"/>
  <c r="AD472" i="63"/>
  <c r="AE472" i="63" s="1"/>
  <c r="AD603" i="63"/>
  <c r="AD605" i="63"/>
  <c r="AE605" i="63" s="1"/>
  <c r="AD760" i="63"/>
  <c r="AE760" i="63" s="1"/>
  <c r="AD803" i="63"/>
  <c r="AE803" i="63" s="1"/>
  <c r="AD864" i="63"/>
  <c r="AE864" i="63" s="1"/>
  <c r="AD1081" i="63"/>
  <c r="AD340" i="63"/>
  <c r="AD382" i="63"/>
  <c r="AE382" i="63" s="1"/>
  <c r="AD298" i="63"/>
  <c r="AE298" i="63" s="1"/>
  <c r="AD220" i="63"/>
  <c r="AE220" i="63" s="1"/>
  <c r="AD178" i="63"/>
  <c r="AD148" i="63"/>
  <c r="AE148" i="63" s="1"/>
  <c r="AD376" i="63"/>
  <c r="AE376" i="63" s="1"/>
  <c r="AD328" i="63"/>
  <c r="AE328" i="63" s="1"/>
  <c r="AD250" i="63"/>
  <c r="AE250" i="63" s="1"/>
  <c r="AD1030" i="63"/>
  <c r="AE1030" i="63" s="1"/>
  <c r="AD1074" i="63"/>
  <c r="AD1014" i="63"/>
  <c r="AD938" i="63"/>
  <c r="AD1066" i="63"/>
  <c r="AE1066" i="63" s="1"/>
  <c r="AD1002" i="63"/>
  <c r="AE1002" i="63" s="1"/>
  <c r="AD934" i="63"/>
  <c r="AD1062" i="63"/>
  <c r="AE1062" i="63" s="1"/>
  <c r="AD998" i="63"/>
  <c r="AE998" i="63" s="1"/>
  <c r="AD930" i="63"/>
  <c r="AE930" i="63" s="1"/>
  <c r="AD1054" i="63"/>
  <c r="AE1054" i="63" s="1"/>
  <c r="AD926" i="63"/>
  <c r="AE926" i="63" s="1"/>
  <c r="AD123" i="63"/>
  <c r="AE123" i="63" s="1"/>
  <c r="AD103" i="63"/>
  <c r="AE103" i="63" s="1"/>
  <c r="AD186" i="63"/>
  <c r="AD287" i="63"/>
  <c r="AD396" i="63"/>
  <c r="AD430" i="63"/>
  <c r="AD474" i="63"/>
  <c r="AD602" i="63"/>
  <c r="AE602" i="63" s="1"/>
  <c r="AD767" i="63"/>
  <c r="AE767" i="63" s="1"/>
  <c r="AD868" i="63"/>
  <c r="AE868" i="63" s="1"/>
  <c r="AD1082" i="63"/>
  <c r="AE1082" i="63" s="1"/>
  <c r="AD958" i="63"/>
  <c r="AE958" i="63" s="1"/>
  <c r="AD1034" i="63"/>
  <c r="AE1034" i="63" s="1"/>
  <c r="AD122" i="63"/>
  <c r="AE122" i="63" s="1"/>
  <c r="AD142" i="63"/>
  <c r="AD238" i="63"/>
  <c r="AD352" i="63"/>
  <c r="AE352" i="63" s="1"/>
  <c r="AD400" i="63"/>
  <c r="AE400" i="63" s="1"/>
  <c r="AD601" i="63"/>
  <c r="AD774" i="63"/>
  <c r="AE774" i="63" s="1"/>
  <c r="AD816" i="63"/>
  <c r="AE816" i="63" s="1"/>
  <c r="AD1096" i="63"/>
  <c r="AE1096" i="63" s="1"/>
  <c r="AD966" i="63"/>
  <c r="AE966" i="63" s="1"/>
  <c r="AD1046" i="63"/>
  <c r="AE1046" i="63" s="1"/>
  <c r="AD366" i="63"/>
  <c r="AE366" i="63" s="1"/>
  <c r="AD837" i="63"/>
  <c r="AE837" i="63" s="1"/>
  <c r="AD894" i="63"/>
  <c r="AD862" i="63"/>
  <c r="AD822" i="63"/>
  <c r="AE822" i="63" s="1"/>
  <c r="AD786" i="63"/>
  <c r="AE786" i="63" s="1"/>
  <c r="AD886" i="63"/>
  <c r="AE886" i="63" s="1"/>
  <c r="AD419" i="63"/>
  <c r="AE419" i="63" s="1"/>
  <c r="AD627" i="63"/>
  <c r="AE627" i="63" s="1"/>
  <c r="AD754" i="63"/>
  <c r="AE754" i="63" s="1"/>
  <c r="AD846" i="63"/>
  <c r="AD859" i="63"/>
  <c r="AE859" i="63" s="1"/>
  <c r="AD787" i="63"/>
  <c r="AE787" i="63" s="1"/>
  <c r="AD887" i="63"/>
  <c r="AD751" i="63"/>
  <c r="AD851" i="63"/>
  <c r="AD743" i="63"/>
  <c r="AD623" i="63"/>
  <c r="AE623" i="63" s="1"/>
  <c r="AD755" i="63"/>
  <c r="AE755" i="63" s="1"/>
  <c r="AD801" i="63"/>
  <c r="AE801" i="63" s="1"/>
  <c r="AD847" i="63"/>
  <c r="AE847" i="63" s="1"/>
  <c r="AD460" i="63"/>
  <c r="AE460" i="63" s="1"/>
  <c r="AD468" i="63"/>
  <c r="AE468" i="63" s="1"/>
  <c r="AD408" i="63"/>
  <c r="AE408" i="63" s="1"/>
  <c r="AD466" i="63"/>
  <c r="AE466" i="63" s="1"/>
  <c r="AD438" i="63"/>
  <c r="AE438" i="63" s="1"/>
  <c r="AD406" i="63"/>
  <c r="AD464" i="63"/>
  <c r="AD436" i="63"/>
  <c r="AD404" i="63"/>
  <c r="AE404" i="63" s="1"/>
  <c r="AD95" i="63"/>
  <c r="AE95" i="63" s="1"/>
  <c r="AD93" i="63"/>
  <c r="AE93" i="63" s="1"/>
  <c r="AD111" i="63"/>
  <c r="AE111" i="63" s="1"/>
  <c r="AD125" i="63"/>
  <c r="AE125" i="63" s="1"/>
  <c r="AD96" i="63"/>
  <c r="AE96" i="63" s="1"/>
  <c r="AD112" i="63"/>
  <c r="AE112" i="63" s="1"/>
  <c r="AD126" i="63"/>
  <c r="AE126" i="63" s="1"/>
  <c r="AD97" i="63"/>
  <c r="AE97" i="63" s="1"/>
  <c r="AD113" i="63"/>
  <c r="AD127" i="63"/>
  <c r="AD128" i="63"/>
  <c r="AE128" i="63" s="1"/>
  <c r="AD105" i="63"/>
  <c r="AE105" i="63" s="1"/>
  <c r="AD390" i="63"/>
  <c r="AD424" i="63"/>
  <c r="AE424" i="63" s="1"/>
  <c r="AD463" i="63"/>
  <c r="AE463" i="63" s="1"/>
  <c r="AD561" i="63"/>
  <c r="AD622" i="63"/>
  <c r="AE622" i="63" s="1"/>
  <c r="AD756" i="63"/>
  <c r="AE756" i="63" s="1"/>
  <c r="AD802" i="63"/>
  <c r="AE802" i="63" s="1"/>
  <c r="AD863" i="63"/>
  <c r="AE863" i="63" s="1"/>
  <c r="AD905" i="63"/>
  <c r="AD377" i="63"/>
  <c r="AD335" i="63"/>
  <c r="AD299" i="63"/>
  <c r="AE299" i="63" s="1"/>
  <c r="AD257" i="63"/>
  <c r="AD221" i="63"/>
  <c r="AE221" i="63" s="1"/>
  <c r="AD179" i="63"/>
  <c r="AE179" i="63" s="1"/>
  <c r="AD149" i="63"/>
  <c r="AE149" i="63" s="1"/>
  <c r="AD329" i="63"/>
  <c r="AE329" i="63" s="1"/>
  <c r="AD251" i="63"/>
  <c r="AE251" i="63" s="1"/>
  <c r="AD209" i="63"/>
  <c r="AE209" i="63" s="1"/>
  <c r="AD173" i="63"/>
  <c r="AE173" i="63" s="1"/>
  <c r="AD143" i="63"/>
  <c r="AD53" i="63"/>
  <c r="AD52" i="63"/>
  <c r="AE52" i="63" s="1"/>
  <c r="AD54" i="63"/>
  <c r="AE54" i="63" s="1"/>
  <c r="AD119" i="63"/>
  <c r="AD101" i="63"/>
  <c r="AD239" i="63"/>
  <c r="AE239" i="63" s="1"/>
  <c r="AD353" i="63"/>
  <c r="AE353" i="63" s="1"/>
  <c r="AD401" i="63"/>
  <c r="AE401" i="63" s="1"/>
  <c r="AD440" i="63"/>
  <c r="AE440" i="63" s="1"/>
  <c r="AD577" i="63"/>
  <c r="AE577" i="63" s="1"/>
  <c r="AD775" i="63"/>
  <c r="AE775" i="63" s="1"/>
  <c r="AD823" i="63"/>
  <c r="AD871" i="63"/>
  <c r="AE871" i="63" s="1"/>
  <c r="AD1117" i="63"/>
  <c r="AE1117" i="63" s="1"/>
  <c r="AD297" i="63"/>
  <c r="AE297" i="63" s="1"/>
  <c r="AD381" i="63"/>
  <c r="AE381" i="63" s="1"/>
  <c r="AD1077" i="63"/>
  <c r="AE1077" i="63" s="1"/>
  <c r="AD1065" i="63"/>
  <c r="AE1065" i="63" s="1"/>
  <c r="AD1053" i="63"/>
  <c r="AE1053" i="63" s="1"/>
  <c r="AD1041" i="63"/>
  <c r="AE1041" i="63" s="1"/>
  <c r="AD1029" i="63"/>
  <c r="AD1017" i="63"/>
  <c r="AE1017" i="63" s="1"/>
  <c r="AD1005" i="63"/>
  <c r="AD993" i="63"/>
  <c r="AE993" i="63" s="1"/>
  <c r="AD981" i="63"/>
  <c r="AE981" i="63" s="1"/>
  <c r="AD969" i="63"/>
  <c r="AE969" i="63" s="1"/>
  <c r="AD957" i="63"/>
  <c r="AE957" i="63" s="1"/>
  <c r="AD945" i="63"/>
  <c r="AE945" i="63" s="1"/>
  <c r="AD933" i="63"/>
  <c r="AE933" i="63" s="1"/>
  <c r="AD921" i="63"/>
  <c r="AE921" i="63" s="1"/>
  <c r="AD909" i="63"/>
  <c r="AE909" i="63" s="1"/>
  <c r="AD1073" i="63"/>
  <c r="AD1025" i="63"/>
  <c r="AE1025" i="63" s="1"/>
  <c r="AD977" i="63"/>
  <c r="AE977" i="63" s="1"/>
  <c r="AD929" i="63"/>
  <c r="AE929" i="63" s="1"/>
  <c r="AD1057" i="63"/>
  <c r="AE1057" i="63" s="1"/>
  <c r="AD1009" i="63"/>
  <c r="AE1009" i="63" s="1"/>
  <c r="AD961" i="63"/>
  <c r="AE961" i="63" s="1"/>
  <c r="AD913" i="63"/>
  <c r="AE913" i="63" s="1"/>
  <c r="AD1049" i="63"/>
  <c r="AE1049" i="63" s="1"/>
  <c r="AD965" i="63"/>
  <c r="AE965" i="63" s="1"/>
  <c r="AD941" i="63"/>
  <c r="AE941" i="63" s="1"/>
  <c r="AD1001" i="63"/>
  <c r="AE1001" i="63" s="1"/>
  <c r="AD1045" i="63"/>
  <c r="AE1045" i="63" s="1"/>
  <c r="AD1037" i="63"/>
  <c r="AE1037" i="63" s="1"/>
  <c r="AD953" i="63"/>
  <c r="AE953" i="63" s="1"/>
  <c r="AD973" i="63"/>
  <c r="AE973" i="63" s="1"/>
  <c r="AD989" i="63"/>
  <c r="AE989" i="63" s="1"/>
  <c r="AD1069" i="63"/>
  <c r="AE1069" i="63" s="1"/>
  <c r="AD985" i="63"/>
  <c r="AE985" i="63" s="1"/>
  <c r="AD917" i="63"/>
  <c r="AE917" i="63" s="1"/>
  <c r="AD1021" i="63"/>
  <c r="AE1021" i="63" s="1"/>
  <c r="AD937" i="63"/>
  <c r="AE937" i="63" s="1"/>
  <c r="AD1061" i="63"/>
  <c r="AE1061" i="63" s="1"/>
  <c r="AD997" i="63"/>
  <c r="AE997" i="63" s="1"/>
  <c r="AD1013" i="63"/>
  <c r="AE1013" i="63" s="1"/>
  <c r="AD650" i="63"/>
  <c r="AE650" i="63" s="1"/>
  <c r="AD662" i="63"/>
  <c r="AE662" i="63" s="1"/>
  <c r="AD674" i="63"/>
  <c r="AE674" i="63" s="1"/>
  <c r="AD686" i="63"/>
  <c r="AD651" i="63"/>
  <c r="AD663" i="63"/>
  <c r="AE663" i="63" s="1"/>
  <c r="AD675" i="63"/>
  <c r="AE675" i="63" s="1"/>
  <c r="AD687" i="63"/>
  <c r="AE687" i="63" s="1"/>
  <c r="AD652" i="63"/>
  <c r="AE652" i="63" s="1"/>
  <c r="AD664" i="63"/>
  <c r="AE664" i="63" s="1"/>
  <c r="AD676" i="63"/>
  <c r="AE676" i="63" s="1"/>
  <c r="AD688" i="63"/>
  <c r="AE688" i="63" s="1"/>
  <c r="AD654" i="63"/>
  <c r="AE654" i="63" s="1"/>
  <c r="AD669" i="63"/>
  <c r="AE669" i="63" s="1"/>
  <c r="AD684" i="63"/>
  <c r="AE684" i="63" s="1"/>
  <c r="AD671" i="63"/>
  <c r="AE671" i="63" s="1"/>
  <c r="AD655" i="63"/>
  <c r="AE655" i="63" s="1"/>
  <c r="AD670" i="63"/>
  <c r="AE670" i="63" s="1"/>
  <c r="AD685" i="63"/>
  <c r="AE685" i="63" s="1"/>
  <c r="AD656" i="63"/>
  <c r="AE656" i="63" s="1"/>
  <c r="AD689" i="63"/>
  <c r="AE689" i="63" s="1"/>
  <c r="AD648" i="63"/>
  <c r="AE648" i="63" s="1"/>
  <c r="AD672" i="63"/>
  <c r="AE672" i="63" s="1"/>
  <c r="AD678" i="63"/>
  <c r="AE678" i="63" s="1"/>
  <c r="AD660" i="63"/>
  <c r="AE660" i="63" s="1"/>
  <c r="AD683" i="63"/>
  <c r="AE683" i="63" s="1"/>
  <c r="AD647" i="63"/>
  <c r="AE647" i="63" s="1"/>
  <c r="AD649" i="63"/>
  <c r="AE649" i="63" s="1"/>
  <c r="AD673" i="63"/>
  <c r="AE673" i="63" s="1"/>
  <c r="AD653" i="63"/>
  <c r="AE653" i="63" s="1"/>
  <c r="AD677" i="63"/>
  <c r="AE677" i="63" s="1"/>
  <c r="AD657" i="63"/>
  <c r="AE657" i="63" s="1"/>
  <c r="AD658" i="63"/>
  <c r="AE658" i="63" s="1"/>
  <c r="AD679" i="63"/>
  <c r="AE679" i="63" s="1"/>
  <c r="AD659" i="63"/>
  <c r="AE659" i="63" s="1"/>
  <c r="AD680" i="63"/>
  <c r="AE680" i="63" s="1"/>
  <c r="AD681" i="63"/>
  <c r="AE681" i="63" s="1"/>
  <c r="AD661" i="63"/>
  <c r="AE661" i="63" s="1"/>
  <c r="AD682" i="63"/>
  <c r="AE682" i="63" s="1"/>
  <c r="AD665" i="63"/>
  <c r="AD666" i="63"/>
  <c r="AD1076" i="63"/>
  <c r="AE1076" i="63" s="1"/>
  <c r="AD1064" i="63"/>
  <c r="AE1064" i="63" s="1"/>
  <c r="AD1052" i="63"/>
  <c r="AE1052" i="63" s="1"/>
  <c r="AD1040" i="63"/>
  <c r="AE1040" i="63" s="1"/>
  <c r="AD1028" i="63"/>
  <c r="AE1028" i="63" s="1"/>
  <c r="AD1016" i="63"/>
  <c r="AE1016" i="63" s="1"/>
  <c r="AD1004" i="63"/>
  <c r="AE1004" i="63" s="1"/>
  <c r="AD992" i="63"/>
  <c r="AE992" i="63" s="1"/>
  <c r="AD980" i="63"/>
  <c r="AE980" i="63" s="1"/>
  <c r="AD968" i="63"/>
  <c r="AE968" i="63" s="1"/>
  <c r="AD956" i="63"/>
  <c r="AD944" i="63"/>
  <c r="AE944" i="63" s="1"/>
  <c r="AD932" i="63"/>
  <c r="AE932" i="63" s="1"/>
  <c r="AD920" i="63"/>
  <c r="AE920" i="63" s="1"/>
  <c r="AD908" i="63"/>
  <c r="AE908" i="63" s="1"/>
  <c r="AD1056" i="63"/>
  <c r="AE1056" i="63" s="1"/>
  <c r="AD912" i="63"/>
  <c r="AE912" i="63" s="1"/>
  <c r="AD1072" i="63"/>
  <c r="AE1072" i="63" s="1"/>
  <c r="AD1024" i="63"/>
  <c r="AE1024" i="63" s="1"/>
  <c r="AD976" i="63"/>
  <c r="AE976" i="63" s="1"/>
  <c r="AD928" i="63"/>
  <c r="AE928" i="63" s="1"/>
  <c r="AD1008" i="63"/>
  <c r="AE1008" i="63" s="1"/>
  <c r="AD960" i="63"/>
  <c r="AE960" i="63" s="1"/>
  <c r="AD1068" i="63"/>
  <c r="AE1068" i="63" s="1"/>
  <c r="AD1044" i="63"/>
  <c r="AE1044" i="63" s="1"/>
  <c r="AD1036" i="63"/>
  <c r="AE1036" i="63" s="1"/>
  <c r="AD972" i="63"/>
  <c r="AE972" i="63" s="1"/>
  <c r="AD1048" i="63"/>
  <c r="AE1048" i="63" s="1"/>
  <c r="AD964" i="63"/>
  <c r="AE964" i="63" s="1"/>
  <c r="AD940" i="63"/>
  <c r="AE940" i="63" s="1"/>
  <c r="AD984" i="63"/>
  <c r="AE984" i="63" s="1"/>
  <c r="AD1000" i="63"/>
  <c r="AE1000" i="63" s="1"/>
  <c r="AD916" i="63"/>
  <c r="AE916" i="63" s="1"/>
  <c r="AD1020" i="63"/>
  <c r="AE1020" i="63" s="1"/>
  <c r="AD936" i="63"/>
  <c r="AE936" i="63" s="1"/>
  <c r="AD1060" i="63"/>
  <c r="AE1060" i="63" s="1"/>
  <c r="AD952" i="63"/>
  <c r="AE952" i="63" s="1"/>
  <c r="AD996" i="63"/>
  <c r="AE996" i="63" s="1"/>
  <c r="AD1075" i="63"/>
  <c r="AE1075" i="63" s="1"/>
  <c r="AD1063" i="63"/>
  <c r="AE1063" i="63" s="1"/>
  <c r="AD1051" i="63"/>
  <c r="AE1051" i="63" s="1"/>
  <c r="AD1039" i="63"/>
  <c r="AE1039" i="63" s="1"/>
  <c r="AD1027" i="63"/>
  <c r="AE1027" i="63" s="1"/>
  <c r="AD1015" i="63"/>
  <c r="AE1015" i="63" s="1"/>
  <c r="AD1003" i="63"/>
  <c r="AE1003" i="63" s="1"/>
  <c r="AD991" i="63"/>
  <c r="AE991" i="63" s="1"/>
  <c r="AD979" i="63"/>
  <c r="AD967" i="63"/>
  <c r="AD955" i="63"/>
  <c r="AE955" i="63" s="1"/>
  <c r="AD943" i="63"/>
  <c r="AE943" i="63" s="1"/>
  <c r="AD931" i="63"/>
  <c r="AE931" i="63" s="1"/>
  <c r="AD919" i="63"/>
  <c r="AE919" i="63" s="1"/>
  <c r="AD907" i="63"/>
  <c r="AE907" i="63" s="1"/>
  <c r="AD1043" i="63"/>
  <c r="AE1043" i="63" s="1"/>
  <c r="AD995" i="63"/>
  <c r="AE995" i="63" s="1"/>
  <c r="AD947" i="63"/>
  <c r="AE947" i="63" s="1"/>
  <c r="AD1071" i="63"/>
  <c r="AE1071" i="63" s="1"/>
  <c r="AD1023" i="63"/>
  <c r="AE1023" i="63" s="1"/>
  <c r="AD975" i="63"/>
  <c r="AE975" i="63" s="1"/>
  <c r="AD927" i="63"/>
  <c r="AE927" i="63" s="1"/>
  <c r="AD1031" i="63"/>
  <c r="AE1031" i="63" s="1"/>
  <c r="AD1007" i="63"/>
  <c r="AE1007" i="63" s="1"/>
  <c r="AD923" i="63"/>
  <c r="AE923" i="63" s="1"/>
  <c r="AD963" i="63"/>
  <c r="AE963" i="63" s="1"/>
  <c r="AD983" i="63"/>
  <c r="AE983" i="63" s="1"/>
  <c r="AD999" i="63"/>
  <c r="AE999" i="63" s="1"/>
  <c r="AD915" i="63"/>
  <c r="AE915" i="63" s="1"/>
  <c r="AD935" i="63"/>
  <c r="AE935" i="63" s="1"/>
  <c r="AD1059" i="63"/>
  <c r="AE1059" i="63" s="1"/>
  <c r="AD1047" i="63"/>
  <c r="AD939" i="63"/>
  <c r="AE939" i="63" s="1"/>
  <c r="AD1067" i="63"/>
  <c r="AE1067" i="63" s="1"/>
  <c r="AD959" i="63"/>
  <c r="AE959" i="63" s="1"/>
  <c r="AD1019" i="63"/>
  <c r="AE1019" i="63" s="1"/>
  <c r="AD911" i="63"/>
  <c r="AE911" i="63" s="1"/>
  <c r="AD1035" i="63"/>
  <c r="AE1035" i="63" s="1"/>
  <c r="AD951" i="63"/>
  <c r="AE951" i="63" s="1"/>
  <c r="AD1055" i="63"/>
  <c r="AE1055" i="63" s="1"/>
  <c r="AD971" i="63"/>
  <c r="AE971" i="63" s="1"/>
  <c r="AD948" i="63"/>
  <c r="AE948" i="63" s="1"/>
  <c r="AD949" i="63"/>
  <c r="AE949" i="63" s="1"/>
  <c r="AD387" i="63"/>
  <c r="AE387" i="63" s="1"/>
  <c r="AD375" i="63"/>
  <c r="AD363" i="63"/>
  <c r="AE363" i="63" s="1"/>
  <c r="AD351" i="63"/>
  <c r="AE351" i="63" s="1"/>
  <c r="AD321" i="63"/>
  <c r="AE321" i="63" s="1"/>
  <c r="AD243" i="63"/>
  <c r="AE243" i="63" s="1"/>
  <c r="AD177" i="63"/>
  <c r="AE177" i="63" s="1"/>
  <c r="AD333" i="63"/>
  <c r="AE333" i="63" s="1"/>
  <c r="AD255" i="63"/>
  <c r="AE255" i="63" s="1"/>
  <c r="AD189" i="63"/>
  <c r="AE189" i="63" s="1"/>
  <c r="AD153" i="63"/>
  <c r="AE153" i="63" s="1"/>
  <c r="AD165" i="63"/>
  <c r="AE165" i="63" s="1"/>
  <c r="AD273" i="63"/>
  <c r="AD237" i="63"/>
  <c r="AE237" i="63" s="1"/>
  <c r="AD207" i="63"/>
  <c r="AE207" i="63" s="1"/>
  <c r="AD159" i="63"/>
  <c r="AE159" i="63" s="1"/>
  <c r="AD315" i="63"/>
  <c r="AE315" i="63" s="1"/>
  <c r="AD267" i="63"/>
  <c r="AE267" i="63" s="1"/>
  <c r="AD357" i="63"/>
  <c r="AE357" i="63" s="1"/>
  <c r="AD309" i="63"/>
  <c r="AE309" i="63" s="1"/>
  <c r="AD261" i="63"/>
  <c r="AE261" i="63" s="1"/>
  <c r="AD231" i="63"/>
  <c r="AE231" i="63" s="1"/>
  <c r="AD213" i="63"/>
  <c r="AE213" i="63" s="1"/>
  <c r="AD183" i="63"/>
  <c r="AE183" i="63" s="1"/>
  <c r="AD135" i="63"/>
  <c r="AD339" i="63"/>
  <c r="AD291" i="63"/>
  <c r="AD225" i="63"/>
  <c r="AE225" i="63" s="1"/>
  <c r="AD195" i="63"/>
  <c r="AE195" i="63" s="1"/>
  <c r="AD147" i="63"/>
  <c r="AE147" i="63" s="1"/>
  <c r="AD303" i="63"/>
  <c r="AE303" i="63" s="1"/>
  <c r="AD369" i="63"/>
  <c r="AE369" i="63" s="1"/>
  <c r="AD285" i="63"/>
  <c r="AE285" i="63" s="1"/>
  <c r="AD345" i="63"/>
  <c r="AE345" i="63" s="1"/>
  <c r="AD386" i="63"/>
  <c r="AE386" i="63" s="1"/>
  <c r="AD374" i="63"/>
  <c r="AE374" i="63" s="1"/>
  <c r="AD362" i="63"/>
  <c r="AE362" i="63" s="1"/>
  <c r="AD350" i="63"/>
  <c r="AE350" i="63" s="1"/>
  <c r="AD380" i="63"/>
  <c r="AE380" i="63" s="1"/>
  <c r="AD308" i="63"/>
  <c r="AE308" i="63" s="1"/>
  <c r="AD230" i="63"/>
  <c r="AE230" i="63" s="1"/>
  <c r="AD164" i="63"/>
  <c r="AE164" i="63" s="1"/>
  <c r="AD320" i="63"/>
  <c r="AE320" i="63" s="1"/>
  <c r="AD242" i="63"/>
  <c r="AE242" i="63" s="1"/>
  <c r="AD176" i="63"/>
  <c r="AE176" i="63" s="1"/>
  <c r="AD326" i="63"/>
  <c r="AE326" i="63" s="1"/>
  <c r="AD278" i="63"/>
  <c r="AE278" i="63" s="1"/>
  <c r="AD182" i="63"/>
  <c r="AE182" i="63" s="1"/>
  <c r="AD134" i="63"/>
  <c r="AE134" i="63" s="1"/>
  <c r="AD338" i="63"/>
  <c r="AD290" i="63"/>
  <c r="AD272" i="63"/>
  <c r="AE272" i="63" s="1"/>
  <c r="AD254" i="63"/>
  <c r="AE254" i="63" s="1"/>
  <c r="AD284" i="63"/>
  <c r="AE284" i="63" s="1"/>
  <c r="AD236" i="63"/>
  <c r="AE236" i="63" s="1"/>
  <c r="AD206" i="63"/>
  <c r="AE206" i="63" s="1"/>
  <c r="AD188" i="63"/>
  <c r="AE188" i="63" s="1"/>
  <c r="AD158" i="63"/>
  <c r="AE158" i="63" s="1"/>
  <c r="AD314" i="63"/>
  <c r="AE314" i="63" s="1"/>
  <c r="AD152" i="63"/>
  <c r="AE152" i="63" s="1"/>
  <c r="AD356" i="63"/>
  <c r="AE356" i="63" s="1"/>
  <c r="AD260" i="63"/>
  <c r="AD212" i="63"/>
  <c r="AE212" i="63" s="1"/>
  <c r="AD224" i="63"/>
  <c r="AE224" i="63" s="1"/>
  <c r="AD194" i="63"/>
  <c r="AE194" i="63" s="1"/>
  <c r="AD146" i="63"/>
  <c r="AE146" i="63" s="1"/>
  <c r="AD332" i="63"/>
  <c r="AE332" i="63" s="1"/>
  <c r="AD302" i="63"/>
  <c r="AE302" i="63" s="1"/>
  <c r="AD368" i="63"/>
  <c r="AE368" i="63" s="1"/>
  <c r="AD344" i="63"/>
  <c r="AE344" i="63" s="1"/>
  <c r="AD279" i="63"/>
  <c r="AE279" i="63" s="1"/>
  <c r="AD988" i="63"/>
  <c r="AE988" i="63" s="1"/>
  <c r="AD700" i="63"/>
  <c r="AE700" i="63" s="1"/>
  <c r="AD712" i="63"/>
  <c r="AD724" i="63"/>
  <c r="AE724" i="63" s="1"/>
  <c r="AD701" i="63"/>
  <c r="AD713" i="63"/>
  <c r="AE713" i="63" s="1"/>
  <c r="AD725" i="63"/>
  <c r="AE725" i="63" s="1"/>
  <c r="AD702" i="63"/>
  <c r="AE702" i="63" s="1"/>
  <c r="AD714" i="63"/>
  <c r="AE714" i="63" s="1"/>
  <c r="AD726" i="63"/>
  <c r="AE726" i="63" s="1"/>
  <c r="AD692" i="63"/>
  <c r="AE692" i="63" s="1"/>
  <c r="AD707" i="63"/>
  <c r="AE707" i="63" s="1"/>
  <c r="AD722" i="63"/>
  <c r="AE722" i="63" s="1"/>
  <c r="AD727" i="63"/>
  <c r="AD693" i="63"/>
  <c r="AE693" i="63" s="1"/>
  <c r="AD708" i="63"/>
  <c r="AE708" i="63" s="1"/>
  <c r="AD723" i="63"/>
  <c r="AE723" i="63" s="1"/>
  <c r="AD694" i="63"/>
  <c r="AE694" i="63" s="1"/>
  <c r="AD709" i="63"/>
  <c r="AE709" i="63" s="1"/>
  <c r="AD695" i="63"/>
  <c r="AE695" i="63" s="1"/>
  <c r="AD716" i="63"/>
  <c r="AE716" i="63" s="1"/>
  <c r="AD718" i="63"/>
  <c r="AE718" i="63" s="1"/>
  <c r="AD698" i="63"/>
  <c r="AE698" i="63" s="1"/>
  <c r="AD719" i="63"/>
  <c r="AE719" i="63" s="1"/>
  <c r="AD699" i="63"/>
  <c r="AE699" i="63" s="1"/>
  <c r="AD721" i="63"/>
  <c r="AE721" i="63" s="1"/>
  <c r="AD729" i="63"/>
  <c r="AE729" i="63" s="1"/>
  <c r="AD706" i="63"/>
  <c r="AE706" i="63" s="1"/>
  <c r="AD730" i="63"/>
  <c r="AE730" i="63" s="1"/>
  <c r="AD731" i="63"/>
  <c r="AE731" i="63" s="1"/>
  <c r="AD696" i="63"/>
  <c r="AE696" i="63" s="1"/>
  <c r="AD717" i="63"/>
  <c r="AE717" i="63" s="1"/>
  <c r="AD697" i="63"/>
  <c r="AE697" i="63" s="1"/>
  <c r="AD720" i="63"/>
  <c r="AE720" i="63" s="1"/>
  <c r="AD703" i="63"/>
  <c r="AE703" i="63" s="1"/>
  <c r="AD704" i="63"/>
  <c r="AE704" i="63" s="1"/>
  <c r="AD728" i="63"/>
  <c r="AE728" i="63" s="1"/>
  <c r="AD705" i="63"/>
  <c r="AD710" i="63"/>
  <c r="AD385" i="63"/>
  <c r="AE385" i="63" s="1"/>
  <c r="AD373" i="63"/>
  <c r="AE373" i="63" s="1"/>
  <c r="AD361" i="63"/>
  <c r="AE361" i="63" s="1"/>
  <c r="AD349" i="63"/>
  <c r="AE349" i="63" s="1"/>
  <c r="AD337" i="63"/>
  <c r="AE337" i="63" s="1"/>
  <c r="AD325" i="63"/>
  <c r="AE325" i="63" s="1"/>
  <c r="AD313" i="63"/>
  <c r="AE313" i="63" s="1"/>
  <c r="AD301" i="63"/>
  <c r="AE301" i="63" s="1"/>
  <c r="AD289" i="63"/>
  <c r="AE289" i="63" s="1"/>
  <c r="AD277" i="63"/>
  <c r="AE277" i="63" s="1"/>
  <c r="AD265" i="63"/>
  <c r="AE265" i="63" s="1"/>
  <c r="AD253" i="63"/>
  <c r="AE253" i="63" s="1"/>
  <c r="AD241" i="63"/>
  <c r="AE241" i="63" s="1"/>
  <c r="AD229" i="63"/>
  <c r="AE229" i="63" s="1"/>
  <c r="AD217" i="63"/>
  <c r="AE217" i="63" s="1"/>
  <c r="AD205" i="63"/>
  <c r="AE205" i="63" s="1"/>
  <c r="AD193" i="63"/>
  <c r="AE193" i="63" s="1"/>
  <c r="AD181" i="63"/>
  <c r="AE181" i="63" s="1"/>
  <c r="AD169" i="63"/>
  <c r="AE169" i="63" s="1"/>
  <c r="AD157" i="63"/>
  <c r="AE157" i="63" s="1"/>
  <c r="AD145" i="63"/>
  <c r="AD133" i="63"/>
  <c r="AE133" i="63" s="1"/>
  <c r="AD295" i="63"/>
  <c r="AE295" i="63" s="1"/>
  <c r="AD151" i="63"/>
  <c r="AE151" i="63" s="1"/>
  <c r="AD379" i="63"/>
  <c r="AD307" i="63"/>
  <c r="AE307" i="63" s="1"/>
  <c r="AD163" i="63"/>
  <c r="AE163" i="63" s="1"/>
  <c r="AD247" i="63"/>
  <c r="AE247" i="63" s="1"/>
  <c r="AD199" i="63"/>
  <c r="AD355" i="63"/>
  <c r="AE355" i="63" s="1"/>
  <c r="AD259" i="63"/>
  <c r="AE259" i="63" s="1"/>
  <c r="AD211" i="63"/>
  <c r="AE211" i="63" s="1"/>
  <c r="AD319" i="63"/>
  <c r="AE319" i="63" s="1"/>
  <c r="AD271" i="63"/>
  <c r="AE271" i="63" s="1"/>
  <c r="AD223" i="63"/>
  <c r="AE223" i="63" s="1"/>
  <c r="AD331" i="63"/>
  <c r="AE331" i="63" s="1"/>
  <c r="AD367" i="63"/>
  <c r="AE367" i="63" s="1"/>
  <c r="AD175" i="63"/>
  <c r="AE175" i="63" s="1"/>
  <c r="AD732" i="63"/>
  <c r="AE732" i="63" s="1"/>
  <c r="AD248" i="63"/>
  <c r="AE248" i="63" s="1"/>
  <c r="AD715" i="63"/>
  <c r="AE715" i="63" s="1"/>
  <c r="AD249" i="63"/>
  <c r="AE249" i="63" s="1"/>
  <c r="AD711" i="63"/>
  <c r="AE711" i="63" s="1"/>
  <c r="AD1011" i="63"/>
  <c r="AE1011" i="63" s="1"/>
  <c r="AD187" i="63"/>
  <c r="AE187" i="63" s="1"/>
  <c r="AD691" i="63"/>
  <c r="AE691" i="63" s="1"/>
  <c r="AD1012" i="63"/>
  <c r="AE1012" i="63" s="1"/>
  <c r="AD471" i="63"/>
  <c r="AE471" i="63" s="1"/>
  <c r="AD459" i="63"/>
  <c r="AE459" i="63" s="1"/>
  <c r="AD447" i="63"/>
  <c r="AE447" i="63" s="1"/>
  <c r="AD435" i="63"/>
  <c r="AE435" i="63" s="1"/>
  <c r="AD423" i="63"/>
  <c r="AE423" i="63" s="1"/>
  <c r="AD411" i="63"/>
  <c r="AE411" i="63" s="1"/>
  <c r="AD399" i="63"/>
  <c r="AE399" i="63" s="1"/>
  <c r="AD469" i="63"/>
  <c r="AE469" i="63" s="1"/>
  <c r="AD457" i="63"/>
  <c r="AE457" i="63" s="1"/>
  <c r="AD445" i="63"/>
  <c r="AE445" i="63" s="1"/>
  <c r="AD433" i="63"/>
  <c r="AE433" i="63" s="1"/>
  <c r="AD421" i="63"/>
  <c r="AE421" i="63" s="1"/>
  <c r="AD409" i="63"/>
  <c r="AE409" i="63" s="1"/>
  <c r="AD397" i="63"/>
  <c r="AE397" i="63" s="1"/>
  <c r="AD461" i="63"/>
  <c r="AE461" i="63" s="1"/>
  <c r="AD443" i="63"/>
  <c r="AE443" i="63" s="1"/>
  <c r="AD413" i="63"/>
  <c r="AE413" i="63" s="1"/>
  <c r="AD395" i="63"/>
  <c r="AE395" i="63" s="1"/>
  <c r="AD441" i="63"/>
  <c r="AE441" i="63" s="1"/>
  <c r="AD427" i="63"/>
  <c r="AE427" i="63" s="1"/>
  <c r="AD330" i="63"/>
  <c r="AE330" i="63" s="1"/>
  <c r="AD384" i="63"/>
  <c r="AE384" i="63" s="1"/>
  <c r="AD901" i="63"/>
  <c r="AE901" i="63" s="1"/>
  <c r="AD889" i="63"/>
  <c r="AE889" i="63" s="1"/>
  <c r="AD877" i="63"/>
  <c r="AE877" i="63" s="1"/>
  <c r="AD865" i="63"/>
  <c r="AE865" i="63" s="1"/>
  <c r="AD853" i="63"/>
  <c r="AE853" i="63" s="1"/>
  <c r="AD841" i="63"/>
  <c r="AE841" i="63" s="1"/>
  <c r="AD829" i="63"/>
  <c r="AE829" i="63" s="1"/>
  <c r="AD817" i="63"/>
  <c r="AE817" i="63" s="1"/>
  <c r="AD805" i="63"/>
  <c r="AE805" i="63" s="1"/>
  <c r="AD793" i="63"/>
  <c r="AE793" i="63" s="1"/>
  <c r="AD781" i="63"/>
  <c r="AE781" i="63" s="1"/>
  <c r="AD769" i="63"/>
  <c r="AE769" i="63" s="1"/>
  <c r="AD757" i="63"/>
  <c r="AE757" i="63" s="1"/>
  <c r="AD745" i="63"/>
  <c r="AE745" i="63" s="1"/>
  <c r="AD733" i="63"/>
  <c r="AE733" i="63" s="1"/>
  <c r="AD893" i="63"/>
  <c r="AE893" i="63" s="1"/>
  <c r="AD845" i="63"/>
  <c r="AE845" i="63" s="1"/>
  <c r="AD797" i="63"/>
  <c r="AE797" i="63" s="1"/>
  <c r="AD749" i="63"/>
  <c r="AE749" i="63" s="1"/>
  <c r="AD873" i="63"/>
  <c r="AE873" i="63" s="1"/>
  <c r="AD777" i="63"/>
  <c r="AE777" i="63" s="1"/>
  <c r="AD825" i="63"/>
  <c r="AE825" i="63" s="1"/>
  <c r="AD222" i="63"/>
  <c r="AE222" i="63" s="1"/>
  <c r="AD252" i="63"/>
  <c r="AE252" i="63" s="1"/>
  <c r="AD348" i="63"/>
  <c r="AE348" i="63" s="1"/>
  <c r="AD405" i="63"/>
  <c r="AE405" i="63" s="1"/>
  <c r="AD465" i="63"/>
  <c r="AE465" i="63" s="1"/>
  <c r="AD573" i="63"/>
  <c r="AE573" i="63" s="1"/>
  <c r="AD1111" i="63"/>
  <c r="AE1111" i="63" s="1"/>
  <c r="AD1099" i="63"/>
  <c r="AE1099" i="63" s="1"/>
  <c r="AD1087" i="63"/>
  <c r="AE1087" i="63" s="1"/>
  <c r="AD1110" i="63"/>
  <c r="AE1110" i="63" s="1"/>
  <c r="AD1098" i="63"/>
  <c r="AE1098" i="63" s="1"/>
  <c r="AD1086" i="63"/>
  <c r="AE1086" i="63" s="1"/>
  <c r="AD1109" i="63"/>
  <c r="AD1097" i="63"/>
  <c r="AE1097" i="63" s="1"/>
  <c r="AD1085" i="63"/>
  <c r="AE1085" i="63" s="1"/>
  <c r="AD1113" i="63"/>
  <c r="AE1113" i="63" s="1"/>
  <c r="AD1095" i="63"/>
  <c r="AD1080" i="63"/>
  <c r="AE1080" i="63" s="1"/>
  <c r="AD1078" i="63"/>
  <c r="AE1078" i="63" s="1"/>
  <c r="AD1112" i="63"/>
  <c r="AE1112" i="63" s="1"/>
  <c r="AD1094" i="63"/>
  <c r="AE1094" i="63" s="1"/>
  <c r="AD1079" i="63"/>
  <c r="AE1079" i="63" s="1"/>
  <c r="AD1108" i="63"/>
  <c r="AE1108" i="63" s="1"/>
  <c r="AD1093" i="63"/>
  <c r="AE1093" i="63" s="1"/>
  <c r="AD144" i="63"/>
  <c r="AD449" i="63"/>
  <c r="AE449" i="63" s="1"/>
  <c r="AD572" i="63"/>
  <c r="AE572" i="63" s="1"/>
  <c r="AD619" i="63"/>
  <c r="AE619" i="63" s="1"/>
  <c r="AD761" i="63"/>
  <c r="AE761" i="63" s="1"/>
  <c r="AD860" i="63"/>
  <c r="AE860" i="63" s="1"/>
  <c r="AD812" i="63"/>
  <c r="AE812" i="63" s="1"/>
  <c r="AD764" i="63"/>
  <c r="AE764" i="63" s="1"/>
  <c r="AD840" i="63"/>
  <c r="AE840" i="63" s="1"/>
  <c r="AD744" i="63"/>
  <c r="AE744" i="63" s="1"/>
  <c r="AD892" i="63"/>
  <c r="AE892" i="63" s="1"/>
  <c r="AD844" i="63"/>
  <c r="AE844" i="63" s="1"/>
  <c r="AD796" i="63"/>
  <c r="AE796" i="63" s="1"/>
  <c r="AD748" i="63"/>
  <c r="AE748" i="63" s="1"/>
  <c r="AD888" i="63"/>
  <c r="AE888" i="63" s="1"/>
  <c r="AD792" i="63"/>
  <c r="AE792" i="63" s="1"/>
  <c r="AD318" i="63"/>
  <c r="AD571" i="63"/>
  <c r="AE571" i="63" s="1"/>
  <c r="AD639" i="63"/>
  <c r="AE639" i="63" s="1"/>
  <c r="AD741" i="63"/>
  <c r="AE741" i="63" s="1"/>
  <c r="AD765" i="63"/>
  <c r="AE765" i="63" s="1"/>
  <c r="AD804" i="63"/>
  <c r="AE804" i="63" s="1"/>
  <c r="AD828" i="63"/>
  <c r="AE828" i="63" s="1"/>
  <c r="AD849" i="63"/>
  <c r="AE849" i="63" s="1"/>
  <c r="AD1105" i="63"/>
  <c r="AE1105" i="63" s="1"/>
  <c r="AD902" i="63"/>
  <c r="AE902" i="63" s="1"/>
  <c r="AD890" i="63"/>
  <c r="AE890" i="63" s="1"/>
  <c r="AD878" i="63"/>
  <c r="AD866" i="63"/>
  <c r="AD854" i="63"/>
  <c r="AE854" i="63" s="1"/>
  <c r="AD842" i="63"/>
  <c r="AE842" i="63" s="1"/>
  <c r="AD830" i="63"/>
  <c r="AE830" i="63" s="1"/>
  <c r="AD818" i="63"/>
  <c r="AE818" i="63" s="1"/>
  <c r="AD806" i="63"/>
  <c r="AE806" i="63" s="1"/>
  <c r="AD794" i="63"/>
  <c r="AE794" i="63" s="1"/>
  <c r="AD782" i="63"/>
  <c r="AE782" i="63" s="1"/>
  <c r="AD770" i="63"/>
  <c r="AE770" i="63" s="1"/>
  <c r="AD758" i="63"/>
  <c r="AE758" i="63" s="1"/>
  <c r="AD746" i="63"/>
  <c r="AE746" i="63" s="1"/>
  <c r="AD734" i="63"/>
  <c r="AE734" i="63" s="1"/>
  <c r="AD810" i="63"/>
  <c r="AD874" i="63"/>
  <c r="AE874" i="63" s="1"/>
  <c r="AD826" i="63"/>
  <c r="AE826" i="63" s="1"/>
  <c r="AD778" i="63"/>
  <c r="AE778" i="63" s="1"/>
  <c r="AD858" i="63"/>
  <c r="AE858" i="63" s="1"/>
  <c r="AD762" i="63"/>
  <c r="AE762" i="63" s="1"/>
  <c r="AD162" i="63"/>
  <c r="AE162" i="63" s="1"/>
  <c r="AD258" i="63"/>
  <c r="AE258" i="63" s="1"/>
  <c r="AD336" i="63"/>
  <c r="AD391" i="63"/>
  <c r="AE391" i="63" s="1"/>
  <c r="AD570" i="63"/>
  <c r="AE570" i="63" s="1"/>
  <c r="AD635" i="63"/>
  <c r="AE635" i="63" s="1"/>
  <c r="AD611" i="63"/>
  <c r="AE611" i="63" s="1"/>
  <c r="AD742" i="63"/>
  <c r="AE742" i="63" s="1"/>
  <c r="AD766" i="63"/>
  <c r="AE766" i="63" s="1"/>
  <c r="AD808" i="63"/>
  <c r="AE808" i="63" s="1"/>
  <c r="AD832" i="63"/>
  <c r="AD850" i="63"/>
  <c r="AE850" i="63" s="1"/>
  <c r="AD1088" i="63"/>
  <c r="AE1088" i="63" s="1"/>
  <c r="AD1106" i="63"/>
  <c r="AE1106" i="63" s="1"/>
  <c r="AD634" i="63"/>
  <c r="AE634" i="63" s="1"/>
  <c r="AD788" i="63"/>
  <c r="AE788" i="63" s="1"/>
  <c r="AD896" i="63"/>
  <c r="AE896" i="63" s="1"/>
  <c r="AD1107" i="63"/>
  <c r="AE1107" i="63" s="1"/>
  <c r="AD393" i="63"/>
  <c r="AE393" i="63" s="1"/>
  <c r="AD453" i="63"/>
  <c r="AE453" i="63" s="1"/>
  <c r="AD589" i="63"/>
  <c r="AE589" i="63" s="1"/>
  <c r="AD630" i="63"/>
  <c r="AE630" i="63" s="1"/>
  <c r="AD750" i="63"/>
  <c r="AE750" i="63" s="1"/>
  <c r="AD789" i="63"/>
  <c r="AE789" i="63" s="1"/>
  <c r="AD813" i="63"/>
  <c r="AE813" i="63" s="1"/>
  <c r="AD834" i="63"/>
  <c r="AE834" i="63" s="1"/>
  <c r="AD876" i="63"/>
  <c r="AE876" i="63" s="1"/>
  <c r="AD897" i="63"/>
  <c r="AE897" i="63" s="1"/>
  <c r="AD1090" i="63"/>
  <c r="AE1090" i="63" s="1"/>
  <c r="AD1114" i="63"/>
  <c r="AE1114" i="63" s="1"/>
  <c r="AD16" i="63"/>
  <c r="AD78" i="63"/>
  <c r="AE78" i="63" s="1"/>
  <c r="AD77" i="63"/>
  <c r="AE77" i="63" s="1"/>
  <c r="AD167" i="63"/>
  <c r="AE167" i="63" s="1"/>
  <c r="AD198" i="63"/>
  <c r="AD246" i="63"/>
  <c r="AE246" i="63" s="1"/>
  <c r="AD276" i="63"/>
  <c r="AE276" i="63" s="1"/>
  <c r="AD292" i="63"/>
  <c r="AE292" i="63" s="1"/>
  <c r="AD585" i="63"/>
  <c r="AE585" i="63" s="1"/>
  <c r="AD629" i="63"/>
  <c r="AE629" i="63" s="1"/>
  <c r="AD772" i="63"/>
  <c r="AE772" i="63" s="1"/>
  <c r="AD790" i="63"/>
  <c r="AE790" i="63" s="1"/>
  <c r="AD814" i="63"/>
  <c r="AE814" i="63" s="1"/>
  <c r="AD856" i="63"/>
  <c r="AD880" i="63"/>
  <c r="AE880" i="63" s="1"/>
  <c r="AD898" i="63"/>
  <c r="AE898" i="63" s="1"/>
  <c r="AD1091" i="63"/>
  <c r="AE1091" i="63" s="1"/>
  <c r="AD1115" i="63"/>
  <c r="AE1115" i="63" s="1"/>
  <c r="AD922" i="63"/>
  <c r="AE922" i="63" s="1"/>
  <c r="AD1006" i="63"/>
  <c r="AE1006" i="63" s="1"/>
  <c r="AD282" i="63"/>
  <c r="AE282" i="63" s="1"/>
  <c r="AD216" i="63"/>
  <c r="AE216" i="63" s="1"/>
  <c r="AD138" i="63"/>
  <c r="AE138" i="63" s="1"/>
  <c r="AD294" i="63"/>
  <c r="AE294" i="63" s="1"/>
  <c r="AD228" i="63"/>
  <c r="AE228" i="63" s="1"/>
  <c r="AD150" i="63"/>
  <c r="AD562" i="63"/>
  <c r="AE562" i="63" s="1"/>
  <c r="AD574" i="63"/>
  <c r="AE574" i="63" s="1"/>
  <c r="AD586" i="63"/>
  <c r="AE586" i="63" s="1"/>
  <c r="AD598" i="63"/>
  <c r="AE598" i="63" s="1"/>
  <c r="AD563" i="63"/>
  <c r="AE563" i="63" s="1"/>
  <c r="AD575" i="63"/>
  <c r="AE575" i="63" s="1"/>
  <c r="AD587" i="63"/>
  <c r="AE587" i="63" s="1"/>
  <c r="AD599" i="63"/>
  <c r="AE599" i="63" s="1"/>
  <c r="AD564" i="63"/>
  <c r="AE564" i="63" s="1"/>
  <c r="AD576" i="63"/>
  <c r="AE576" i="63" s="1"/>
  <c r="AD588" i="63"/>
  <c r="AE588" i="63" s="1"/>
  <c r="AD600" i="63"/>
  <c r="AE600" i="63" s="1"/>
  <c r="AD578" i="63"/>
  <c r="AE578" i="63" s="1"/>
  <c r="AD593" i="63"/>
  <c r="AE593" i="63" s="1"/>
  <c r="AD565" i="63"/>
  <c r="AE565" i="63" s="1"/>
  <c r="AD595" i="63"/>
  <c r="AE595" i="63" s="1"/>
  <c r="AD579" i="63"/>
  <c r="AE579" i="63" s="1"/>
  <c r="AD594" i="63"/>
  <c r="AE594" i="63" s="1"/>
  <c r="AD580" i="63"/>
  <c r="AE580" i="63" s="1"/>
  <c r="AD174" i="63"/>
  <c r="AE174" i="63" s="1"/>
  <c r="AD270" i="63"/>
  <c r="AE270" i="63" s="1"/>
  <c r="AD300" i="63"/>
  <c r="AE300" i="63" s="1"/>
  <c r="AD425" i="63"/>
  <c r="AE425" i="63" s="1"/>
  <c r="AD597" i="63"/>
  <c r="AE597" i="63" s="1"/>
  <c r="AD612" i="63"/>
  <c r="AE612" i="63" s="1"/>
  <c r="AD624" i="63"/>
  <c r="AE624" i="63" s="1"/>
  <c r="AD636" i="63"/>
  <c r="AE636" i="63" s="1"/>
  <c r="AD613" i="63"/>
  <c r="AE613" i="63" s="1"/>
  <c r="AD625" i="63"/>
  <c r="AE625" i="63" s="1"/>
  <c r="AD637" i="63"/>
  <c r="AD614" i="63"/>
  <c r="AE614" i="63" s="1"/>
  <c r="AD626" i="63"/>
  <c r="AE626" i="63" s="1"/>
  <c r="AD638" i="63"/>
  <c r="AE638" i="63" s="1"/>
  <c r="AD616" i="63"/>
  <c r="AE616" i="63" s="1"/>
  <c r="AD631" i="63"/>
  <c r="AD646" i="63"/>
  <c r="AE646" i="63" s="1"/>
  <c r="AD618" i="63"/>
  <c r="AD617" i="63"/>
  <c r="AE617" i="63" s="1"/>
  <c r="AD632" i="63"/>
  <c r="AE632" i="63" s="1"/>
  <c r="AD604" i="63"/>
  <c r="AE604" i="63" s="1"/>
  <c r="AD633" i="63"/>
  <c r="AE633" i="63" s="1"/>
  <c r="AD192" i="63"/>
  <c r="AE192" i="63" s="1"/>
  <c r="AD389" i="63"/>
  <c r="AE389" i="63" s="1"/>
  <c r="AD596" i="63"/>
  <c r="AE596" i="63" s="1"/>
  <c r="AD640" i="63"/>
  <c r="AE640" i="63" s="1"/>
  <c r="AD785" i="63"/>
  <c r="AE785" i="63" s="1"/>
  <c r="AD869" i="63"/>
  <c r="AD1083" i="63"/>
  <c r="AE1083" i="63" s="1"/>
  <c r="AD1104" i="63"/>
  <c r="AE1104" i="63" s="1"/>
  <c r="AD407" i="63"/>
  <c r="AE407" i="63" s="1"/>
  <c r="AD429" i="63"/>
  <c r="AE429" i="63" s="1"/>
  <c r="AD467" i="63"/>
  <c r="AE467" i="63" s="1"/>
  <c r="AD592" i="63"/>
  <c r="AE592" i="63" s="1"/>
  <c r="AD615" i="63"/>
  <c r="AE615" i="63" s="1"/>
  <c r="AD1084" i="63"/>
  <c r="AE1084" i="63" s="1"/>
  <c r="AD210" i="63"/>
  <c r="AE210" i="63" s="1"/>
  <c r="AD240" i="63"/>
  <c r="AE240" i="63" s="1"/>
  <c r="AD288" i="63"/>
  <c r="AE288" i="63" s="1"/>
  <c r="AD354" i="63"/>
  <c r="AD451" i="63"/>
  <c r="AE451" i="63" s="1"/>
  <c r="AD591" i="63"/>
  <c r="AE591" i="63" s="1"/>
  <c r="AD132" i="63"/>
  <c r="AE132" i="63" s="1"/>
  <c r="AD180" i="63"/>
  <c r="AE180" i="63" s="1"/>
  <c r="AD372" i="63"/>
  <c r="AE372" i="63" s="1"/>
  <c r="AD431" i="63"/>
  <c r="AE431" i="63" s="1"/>
  <c r="AD590" i="63"/>
  <c r="AE590" i="63" s="1"/>
  <c r="AD569" i="63"/>
  <c r="AE569" i="63" s="1"/>
  <c r="AD610" i="63"/>
  <c r="AE610" i="63" s="1"/>
  <c r="AD809" i="63"/>
  <c r="AE809" i="63" s="1"/>
  <c r="AD833" i="63"/>
  <c r="AE833" i="63" s="1"/>
  <c r="AD872" i="63"/>
  <c r="AD1089" i="63"/>
  <c r="AE1089" i="63" s="1"/>
  <c r="AD306" i="63"/>
  <c r="AE306" i="63" s="1"/>
  <c r="AD415" i="63"/>
  <c r="AE415" i="63" s="1"/>
  <c r="AD473" i="63"/>
  <c r="AE473" i="63" s="1"/>
  <c r="AD568" i="63"/>
  <c r="AE568" i="63" s="1"/>
  <c r="AD609" i="63"/>
  <c r="AE609" i="63" s="1"/>
  <c r="AD768" i="63"/>
  <c r="AE768" i="63" s="1"/>
  <c r="AD852" i="63"/>
  <c r="AE852" i="63" s="1"/>
  <c r="AD365" i="63"/>
  <c r="AE365" i="63" s="1"/>
  <c r="AD347" i="63"/>
  <c r="AE347" i="63" s="1"/>
  <c r="AD269" i="63"/>
  <c r="AD203" i="63"/>
  <c r="AE203" i="63" s="1"/>
  <c r="AD281" i="63"/>
  <c r="AE281" i="63" s="1"/>
  <c r="AD215" i="63"/>
  <c r="AE215" i="63" s="1"/>
  <c r="AD137" i="63"/>
  <c r="AE137" i="63" s="1"/>
  <c r="AD334" i="63"/>
  <c r="AE334" i="63" s="1"/>
  <c r="AD256" i="63"/>
  <c r="AE256" i="63" s="1"/>
  <c r="AD190" i="63"/>
  <c r="AE190" i="63" s="1"/>
  <c r="AD364" i="63"/>
  <c r="AE364" i="63" s="1"/>
  <c r="AD346" i="63"/>
  <c r="AE346" i="63" s="1"/>
  <c r="AD268" i="63"/>
  <c r="AE268" i="63" s="1"/>
  <c r="AD202" i="63"/>
  <c r="AE202" i="63" s="1"/>
  <c r="AD1058" i="63"/>
  <c r="AE1058" i="63" s="1"/>
  <c r="AD1010" i="63"/>
  <c r="AD962" i="63"/>
  <c r="AE962" i="63" s="1"/>
  <c r="AD914" i="63"/>
  <c r="AE914" i="63" s="1"/>
  <c r="AD1042" i="63"/>
  <c r="AE1042" i="63" s="1"/>
  <c r="AD994" i="63"/>
  <c r="AE994" i="63" s="1"/>
  <c r="AD946" i="63"/>
  <c r="AE946" i="63" s="1"/>
  <c r="AD1038" i="63"/>
  <c r="AE1038" i="63" s="1"/>
  <c r="AD990" i="63"/>
  <c r="AE990" i="63" s="1"/>
  <c r="AD942" i="63"/>
  <c r="AE942" i="63" s="1"/>
  <c r="AD136" i="63"/>
  <c r="AE136" i="63" s="1"/>
  <c r="AD168" i="63"/>
  <c r="AE168" i="63" s="1"/>
  <c r="AD184" i="63"/>
  <c r="AE184" i="63" s="1"/>
  <c r="AD214" i="63"/>
  <c r="AE214" i="63" s="1"/>
  <c r="AD232" i="63"/>
  <c r="AD262" i="63"/>
  <c r="AE262" i="63" s="1"/>
  <c r="AD293" i="63"/>
  <c r="AE293" i="63" s="1"/>
  <c r="AD310" i="63"/>
  <c r="AE310" i="63" s="1"/>
  <c r="AD341" i="63"/>
  <c r="AD358" i="63"/>
  <c r="AE358" i="63" s="1"/>
  <c r="AD378" i="63"/>
  <c r="AE378" i="63" s="1"/>
  <c r="AD417" i="63"/>
  <c r="AE417" i="63" s="1"/>
  <c r="AD437" i="63"/>
  <c r="AE437" i="63" s="1"/>
  <c r="AD455" i="63"/>
  <c r="AE455" i="63" s="1"/>
  <c r="AD584" i="63"/>
  <c r="AE584" i="63" s="1"/>
  <c r="AD566" i="63"/>
  <c r="AE566" i="63" s="1"/>
  <c r="AD628" i="63"/>
  <c r="AE628" i="63" s="1"/>
  <c r="AD607" i="63"/>
  <c r="AE607" i="63" s="1"/>
  <c r="AD752" i="63"/>
  <c r="AE752" i="63" s="1"/>
  <c r="AD773" i="63"/>
  <c r="AE773" i="63" s="1"/>
  <c r="AD836" i="63"/>
  <c r="AE836" i="63" s="1"/>
  <c r="AD857" i="63"/>
  <c r="AE857" i="63" s="1"/>
  <c r="AD881" i="63"/>
  <c r="AE881" i="63" s="1"/>
  <c r="AD1092" i="63"/>
  <c r="AE1092" i="63" s="1"/>
  <c r="AD1116" i="63"/>
  <c r="AE1116" i="63" s="1"/>
  <c r="AD986" i="63"/>
  <c r="AE986" i="63" s="1"/>
  <c r="AD1070" i="63"/>
  <c r="AE1070" i="63" s="1"/>
  <c r="AD121" i="63"/>
  <c r="AE121" i="63" s="1"/>
  <c r="AD108" i="63"/>
  <c r="AE108" i="63" s="1"/>
  <c r="AD394" i="63"/>
  <c r="AE394" i="63" s="1"/>
  <c r="AD412" i="63"/>
  <c r="AE412" i="63" s="1"/>
  <c r="AD442" i="63"/>
  <c r="AE442" i="63" s="1"/>
  <c r="AD763" i="63"/>
  <c r="AE763" i="63" s="1"/>
  <c r="AD811" i="63"/>
  <c r="AE811" i="63" s="1"/>
  <c r="AD903" i="63"/>
  <c r="AE903" i="63" s="1"/>
  <c r="AD891" i="63"/>
  <c r="AE891" i="63" s="1"/>
  <c r="AD879" i="63"/>
  <c r="AE879" i="63" s="1"/>
  <c r="AD867" i="63"/>
  <c r="AE867" i="63" s="1"/>
  <c r="AD855" i="63"/>
  <c r="AE855" i="63" s="1"/>
  <c r="AD843" i="63"/>
  <c r="AD831" i="63"/>
  <c r="AD819" i="63"/>
  <c r="AE819" i="63" s="1"/>
  <c r="AD807" i="63"/>
  <c r="AE807" i="63" s="1"/>
  <c r="AD795" i="63"/>
  <c r="AE795" i="63" s="1"/>
  <c r="AD783" i="63"/>
  <c r="AD771" i="63"/>
  <c r="AE771" i="63" s="1"/>
  <c r="AD759" i="63"/>
  <c r="AE759" i="63" s="1"/>
  <c r="AD747" i="63"/>
  <c r="AE747" i="63" s="1"/>
  <c r="AD735" i="63"/>
  <c r="AE735" i="63" s="1"/>
  <c r="AD470" i="63"/>
  <c r="AE470" i="63" s="1"/>
  <c r="AD458" i="63"/>
  <c r="AE458" i="63" s="1"/>
  <c r="AD446" i="63"/>
  <c r="AD434" i="63"/>
  <c r="AD422" i="63"/>
  <c r="AD410" i="63"/>
  <c r="AE410" i="63" s="1"/>
  <c r="AD398" i="63"/>
  <c r="AE398" i="63" s="1"/>
  <c r="AD98" i="63"/>
  <c r="AE98" i="63" s="1"/>
  <c r="AD110" i="63"/>
  <c r="AE110" i="63" s="1"/>
  <c r="AD120" i="63"/>
  <c r="AE120" i="63" s="1"/>
  <c r="AD107" i="63"/>
  <c r="AE107" i="63" s="1"/>
  <c r="AD94" i="63"/>
  <c r="AE94" i="63" s="1"/>
  <c r="AD428" i="63"/>
  <c r="AD779" i="63"/>
  <c r="AE779" i="63" s="1"/>
  <c r="AD827" i="63"/>
  <c r="AE827" i="63" s="1"/>
  <c r="AD875" i="63"/>
  <c r="AE875" i="63" s="1"/>
  <c r="AD67" i="63"/>
  <c r="AE67" i="63" s="1"/>
  <c r="AD56" i="63"/>
  <c r="AE56" i="63" s="1"/>
  <c r="AD69" i="63"/>
  <c r="AE69" i="63" s="1"/>
  <c r="AD46" i="63"/>
  <c r="AE46" i="63" s="1"/>
  <c r="AD82" i="63"/>
  <c r="AE82" i="63" s="1"/>
  <c r="AD47" i="63"/>
  <c r="AE47" i="63" s="1"/>
  <c r="AD59" i="63"/>
  <c r="AE59" i="63" s="1"/>
  <c r="AD71" i="63"/>
  <c r="AE71" i="63" s="1"/>
  <c r="AD83" i="63"/>
  <c r="AE83" i="63" s="1"/>
  <c r="AD48" i="63"/>
  <c r="AE48" i="63" s="1"/>
  <c r="AD60" i="63"/>
  <c r="AE60" i="63" s="1"/>
  <c r="AD72" i="63"/>
  <c r="AE72" i="63" s="1"/>
  <c r="AD84" i="63"/>
  <c r="AE84" i="63" s="1"/>
  <c r="AD79" i="63"/>
  <c r="AE79" i="63" s="1"/>
  <c r="AD80" i="63"/>
  <c r="AE80" i="63" s="1"/>
  <c r="AD57" i="63"/>
  <c r="AE57" i="63" s="1"/>
  <c r="AD58" i="63"/>
  <c r="AE58" i="63" s="1"/>
  <c r="AD49" i="63"/>
  <c r="AE49" i="63" s="1"/>
  <c r="AD61" i="63"/>
  <c r="AE61" i="63" s="1"/>
  <c r="AD73" i="63"/>
  <c r="AE73" i="63" s="1"/>
  <c r="AD85" i="63"/>
  <c r="AE85" i="63" s="1"/>
  <c r="AD68" i="63"/>
  <c r="AE68" i="63" s="1"/>
  <c r="AD81" i="63"/>
  <c r="AE81" i="63" s="1"/>
  <c r="AD70" i="63"/>
  <c r="AE70" i="63" s="1"/>
  <c r="AD50" i="63"/>
  <c r="AE50" i="63" s="1"/>
  <c r="AD62" i="63"/>
  <c r="AE62" i="63" s="1"/>
  <c r="AD74" i="63"/>
  <c r="AE74" i="63" s="1"/>
  <c r="AD86" i="63"/>
  <c r="AE86" i="63" s="1"/>
  <c r="AD55" i="63"/>
  <c r="AE55" i="63" s="1"/>
  <c r="AD51" i="63"/>
  <c r="AE51" i="63" s="1"/>
  <c r="AD63" i="63"/>
  <c r="AE63" i="63" s="1"/>
  <c r="AD75" i="63"/>
  <c r="AE75" i="63" s="1"/>
  <c r="AD87" i="63"/>
  <c r="AE87" i="63" s="1"/>
  <c r="AD9" i="63"/>
  <c r="AE9" i="63" s="1"/>
  <c r="AD34" i="63"/>
  <c r="AE34" i="63" s="1"/>
  <c r="AD23" i="63"/>
  <c r="AE23" i="63" s="1"/>
  <c r="AD11" i="63"/>
  <c r="AE11" i="63" s="1"/>
  <c r="AD36" i="63"/>
  <c r="AE36" i="63" s="1"/>
  <c r="AD25" i="63"/>
  <c r="AE25" i="63" s="1"/>
  <c r="AD13" i="63"/>
  <c r="AE13" i="63" s="1"/>
  <c r="AD38" i="63"/>
  <c r="AE38" i="63" s="1"/>
  <c r="AD2" i="63"/>
  <c r="AE2" i="63" s="1"/>
  <c r="AD14" i="63"/>
  <c r="AE14" i="63" s="1"/>
  <c r="AD39" i="63"/>
  <c r="AE39" i="63" s="1"/>
  <c r="AD15" i="63"/>
  <c r="AE15" i="63" s="1"/>
  <c r="AD28" i="63"/>
  <c r="AE28" i="63" s="1"/>
  <c r="AD4" i="63"/>
  <c r="AE4" i="63" s="1"/>
  <c r="AD17" i="63"/>
  <c r="AE17" i="63" s="1"/>
  <c r="AD41" i="63"/>
  <c r="AE41" i="63" s="1"/>
  <c r="AD5" i="63"/>
  <c r="AE5" i="63" s="1"/>
  <c r="AD18" i="63"/>
  <c r="AE18" i="63" s="1"/>
  <c r="AD42" i="63"/>
  <c r="AE42" i="63" s="1"/>
  <c r="AD6" i="63"/>
  <c r="AE6" i="63" s="1"/>
  <c r="AD19" i="63"/>
  <c r="AE19" i="63" s="1"/>
  <c r="AD43" i="63"/>
  <c r="AE43" i="63" s="1"/>
  <c r="AD7" i="63"/>
  <c r="AE7" i="63" s="1"/>
  <c r="AD20" i="63"/>
  <c r="AE20" i="63" s="1"/>
  <c r="AD32" i="63"/>
  <c r="AE32" i="63" s="1"/>
  <c r="AD44" i="63"/>
  <c r="AE44" i="63" s="1"/>
  <c r="AD22" i="63"/>
  <c r="AE22" i="63" s="1"/>
  <c r="AD10" i="63"/>
  <c r="AE10" i="63" s="1"/>
  <c r="AD35" i="63"/>
  <c r="AE35" i="63" s="1"/>
  <c r="AD24" i="63"/>
  <c r="AE24" i="63" s="1"/>
  <c r="AD12" i="63"/>
  <c r="AE12" i="63" s="1"/>
  <c r="AD37" i="63"/>
  <c r="AE37" i="63" s="1"/>
  <c r="AD26" i="63"/>
  <c r="AE26" i="63" s="1"/>
  <c r="AD27" i="63"/>
  <c r="AE27" i="63" s="1"/>
  <c r="AD3" i="63"/>
  <c r="AE3" i="63" s="1"/>
  <c r="AD40" i="63"/>
  <c r="AE40" i="63" s="1"/>
  <c r="AD29" i="63"/>
  <c r="AE29" i="63" s="1"/>
  <c r="AD30" i="63"/>
  <c r="AE30" i="63" s="1"/>
  <c r="AD31" i="63"/>
  <c r="AE31" i="63" s="1"/>
  <c r="AD8" i="63"/>
  <c r="AE8" i="63" s="1"/>
  <c r="AD21" i="63"/>
  <c r="AE21" i="63" s="1"/>
  <c r="AD33" i="63"/>
  <c r="AE33" i="63" s="1"/>
  <c r="AE1119" i="63"/>
  <c r="AE1118" i="63"/>
  <c r="AE1109" i="63"/>
  <c r="AE1102" i="63"/>
  <c r="AE1100" i="63"/>
  <c r="AE1095" i="63"/>
  <c r="AE1081" i="63"/>
  <c r="AE1074" i="63"/>
  <c r="AE1073" i="63"/>
  <c r="AE1050" i="63"/>
  <c r="AE1047" i="63"/>
  <c r="AE1033" i="63"/>
  <c r="AE1032" i="63"/>
  <c r="AE1029" i="63"/>
  <c r="AE1022" i="63"/>
  <c r="AE1018" i="63"/>
  <c r="AE1014" i="63"/>
  <c r="AE1010" i="63"/>
  <c r="AE1005" i="63"/>
  <c r="AE987" i="63"/>
  <c r="AE982" i="63"/>
  <c r="AE979" i="63"/>
  <c r="AE967" i="63"/>
  <c r="AE956" i="63"/>
  <c r="AE954" i="63"/>
  <c r="AE950" i="63"/>
  <c r="AE938" i="63"/>
  <c r="AE934" i="63"/>
  <c r="AE925" i="63"/>
  <c r="AE924" i="63"/>
  <c r="AE905" i="63"/>
  <c r="AE904" i="63"/>
  <c r="AE900" i="63"/>
  <c r="AE895" i="63"/>
  <c r="AE894" i="63"/>
  <c r="AE887" i="63"/>
  <c r="AE883" i="63"/>
  <c r="AE882" i="63"/>
  <c r="AE878" i="63"/>
  <c r="AE872" i="63"/>
  <c r="AE870" i="63"/>
  <c r="AE869" i="63"/>
  <c r="AE866" i="63"/>
  <c r="AE862" i="63"/>
  <c r="AE856" i="63"/>
  <c r="AE851" i="63"/>
  <c r="AE848" i="63"/>
  <c r="AE846" i="63"/>
  <c r="AE843" i="63"/>
  <c r="AE838" i="63"/>
  <c r="AE832" i="63"/>
  <c r="AE831" i="63"/>
  <c r="AE823" i="63"/>
  <c r="AE815" i="63"/>
  <c r="AE810" i="63"/>
  <c r="AE800" i="63"/>
  <c r="AE791" i="63"/>
  <c r="AE783" i="63"/>
  <c r="AE776" i="63"/>
  <c r="AE751" i="63"/>
  <c r="AE743" i="63"/>
  <c r="AE738" i="63"/>
  <c r="AE737" i="63"/>
  <c r="AE736" i="63"/>
  <c r="AE727" i="63"/>
  <c r="AE712" i="63"/>
  <c r="AE710" i="63"/>
  <c r="AE705" i="63"/>
  <c r="AE701" i="63"/>
  <c r="AE690" i="63"/>
  <c r="AE686" i="63"/>
  <c r="AE668" i="63"/>
  <c r="AE667" i="63"/>
  <c r="AE666" i="63"/>
  <c r="AE665" i="63"/>
  <c r="AE651" i="63"/>
  <c r="AE644" i="63"/>
  <c r="AE637" i="63"/>
  <c r="AE631" i="63"/>
  <c r="AE618" i="63"/>
  <c r="AE606" i="63"/>
  <c r="AE603" i="63"/>
  <c r="AE601" i="63"/>
  <c r="AE583" i="63"/>
  <c r="AE561" i="63"/>
  <c r="AE560" i="63"/>
  <c r="AE559" i="63"/>
  <c r="AE558" i="63"/>
  <c r="AE557" i="63"/>
  <c r="AE556" i="63"/>
  <c r="AE555" i="63"/>
  <c r="AE554" i="63"/>
  <c r="AE553" i="63"/>
  <c r="AE552" i="63"/>
  <c r="AE551" i="63"/>
  <c r="AE550" i="63"/>
  <c r="AE549" i="63"/>
  <c r="AE548" i="63"/>
  <c r="AE547" i="63"/>
  <c r="AE546" i="63"/>
  <c r="AE545" i="63"/>
  <c r="AE544" i="63"/>
  <c r="AE543" i="63"/>
  <c r="AE542" i="63"/>
  <c r="AE541" i="63"/>
  <c r="AE540" i="63"/>
  <c r="AE539" i="63"/>
  <c r="AE538" i="63"/>
  <c r="AE537" i="63"/>
  <c r="AE536" i="63"/>
  <c r="AE535" i="63"/>
  <c r="AE534" i="63"/>
  <c r="AE533" i="63"/>
  <c r="AE532" i="63"/>
  <c r="AE531" i="63"/>
  <c r="AE530" i="63"/>
  <c r="AE529" i="63"/>
  <c r="AE528" i="63"/>
  <c r="AE527" i="63"/>
  <c r="AE526" i="63"/>
  <c r="AE525" i="63"/>
  <c r="AE524" i="63"/>
  <c r="AE523" i="63"/>
  <c r="AE522" i="63"/>
  <c r="AE521" i="63"/>
  <c r="AE520" i="63"/>
  <c r="AE519" i="63"/>
  <c r="AE518" i="63"/>
  <c r="AE517" i="63"/>
  <c r="AE516" i="63"/>
  <c r="AE515" i="63"/>
  <c r="AE514" i="63"/>
  <c r="AE513" i="63"/>
  <c r="AE512" i="63"/>
  <c r="AE511" i="63"/>
  <c r="AE510" i="63"/>
  <c r="AE509" i="63"/>
  <c r="AE508" i="63"/>
  <c r="AE507" i="63"/>
  <c r="AE506" i="63"/>
  <c r="AE505" i="63"/>
  <c r="AE504" i="63"/>
  <c r="AE503" i="63"/>
  <c r="AE502" i="63"/>
  <c r="AE501" i="63"/>
  <c r="AE500" i="63"/>
  <c r="AE499" i="63"/>
  <c r="AE498" i="63"/>
  <c r="AE497" i="63"/>
  <c r="AE496" i="63"/>
  <c r="AE495" i="63"/>
  <c r="AE494" i="63"/>
  <c r="AE493" i="63"/>
  <c r="AE492" i="63"/>
  <c r="AE491" i="63"/>
  <c r="AE490" i="63"/>
  <c r="AE489" i="63"/>
  <c r="AE488" i="63"/>
  <c r="AE487" i="63"/>
  <c r="AE486" i="63"/>
  <c r="AE485" i="63"/>
  <c r="AE484" i="63"/>
  <c r="AE483" i="63"/>
  <c r="AE482" i="63"/>
  <c r="AE481" i="63"/>
  <c r="AE480" i="63"/>
  <c r="AE479" i="63"/>
  <c r="AE478" i="63"/>
  <c r="AE477" i="63"/>
  <c r="AE476" i="63"/>
  <c r="AE475" i="63"/>
  <c r="AE474" i="63"/>
  <c r="AE464" i="63"/>
  <c r="AE462" i="63"/>
  <c r="AE456" i="63"/>
  <c r="AE454" i="63"/>
  <c r="AE452" i="63"/>
  <c r="AE450" i="63"/>
  <c r="AE448" i="63"/>
  <c r="AE446" i="63"/>
  <c r="AE439" i="63"/>
  <c r="AE436" i="63"/>
  <c r="AE434" i="63"/>
  <c r="AE432" i="63"/>
  <c r="AE430" i="63"/>
  <c r="AE428" i="63"/>
  <c r="AE426" i="63"/>
  <c r="AE422" i="63"/>
  <c r="AE420" i="63"/>
  <c r="AE406" i="63"/>
  <c r="AE403" i="63"/>
  <c r="AE402" i="63"/>
  <c r="AE396" i="63"/>
  <c r="AE392" i="63"/>
  <c r="AE390" i="63"/>
  <c r="AE388" i="63"/>
  <c r="AE383" i="63"/>
  <c r="AE379" i="63"/>
  <c r="AE377" i="63"/>
  <c r="AE375" i="63"/>
  <c r="AE370" i="63"/>
  <c r="AE360" i="63"/>
  <c r="AE359" i="63"/>
  <c r="AE354" i="63"/>
  <c r="AE343" i="63"/>
  <c r="AE341" i="63"/>
  <c r="AE340" i="63"/>
  <c r="AE339" i="63"/>
  <c r="AE338" i="63"/>
  <c r="AE336" i="63"/>
  <c r="AE335" i="63"/>
  <c r="AE324" i="63"/>
  <c r="AE318" i="63"/>
  <c r="AE316" i="63"/>
  <c r="AE296" i="63"/>
  <c r="AE291" i="63"/>
  <c r="AE290" i="63"/>
  <c r="AE287" i="63"/>
  <c r="AE286" i="63"/>
  <c r="AE283" i="63"/>
  <c r="AE280" i="63"/>
  <c r="AE274" i="63"/>
  <c r="AE273" i="63"/>
  <c r="AE269" i="63"/>
  <c r="AE263" i="63"/>
  <c r="AE260" i="63"/>
  <c r="AE257" i="63"/>
  <c r="AE245" i="63"/>
  <c r="AE244" i="63"/>
  <c r="AE238" i="63"/>
  <c r="AE235" i="63"/>
  <c r="AE232" i="63"/>
  <c r="AE226" i="63"/>
  <c r="AE219" i="63"/>
  <c r="AE218" i="63"/>
  <c r="AE208" i="63"/>
  <c r="AE201" i="63"/>
  <c r="AE199" i="63"/>
  <c r="AE198" i="63"/>
  <c r="AE197" i="63"/>
  <c r="AE196" i="63"/>
  <c r="AE191" i="63"/>
  <c r="AE186" i="63"/>
  <c r="AE185" i="63"/>
  <c r="AE178" i="63"/>
  <c r="AE172" i="63"/>
  <c r="AE171" i="63"/>
  <c r="AE170" i="63"/>
  <c r="AE166" i="63"/>
  <c r="AE161" i="63"/>
  <c r="AE160" i="63"/>
  <c r="AE155" i="63"/>
  <c r="AE154" i="63"/>
  <c r="AE150" i="63"/>
  <c r="AE145" i="63"/>
  <c r="AE144" i="63"/>
  <c r="AE143" i="63"/>
  <c r="AE142" i="63"/>
  <c r="AE141" i="63"/>
  <c r="AE139" i="63"/>
  <c r="AE135" i="63"/>
  <c r="AE131" i="63"/>
  <c r="AE129" i="63"/>
  <c r="AE127" i="63"/>
  <c r="AE119" i="63"/>
  <c r="AE118" i="63"/>
  <c r="AE117" i="63"/>
  <c r="AE116" i="63"/>
  <c r="AE113" i="63"/>
  <c r="AE106" i="63"/>
  <c r="AE104" i="63"/>
  <c r="AE102" i="63"/>
  <c r="AE101" i="63"/>
  <c r="AE100" i="63"/>
  <c r="AE99" i="63"/>
  <c r="AE88" i="63"/>
  <c r="AE76" i="63"/>
  <c r="AE66" i="63"/>
  <c r="AE65" i="63"/>
  <c r="AE64" i="63"/>
  <c r="AE53" i="63"/>
  <c r="AE45" i="63"/>
  <c r="AE16" i="63"/>
  <c r="B45" i="63" l="1"/>
  <c r="B44" i="63"/>
  <c r="B43" i="63"/>
  <c r="B42" i="63"/>
  <c r="B41" i="63"/>
  <c r="B40" i="63"/>
  <c r="B39" i="63"/>
  <c r="B38" i="63"/>
  <c r="B36" i="63"/>
  <c r="B35" i="63"/>
  <c r="B34" i="63"/>
  <c r="B33" i="63"/>
  <c r="B31" i="63"/>
  <c r="B30" i="63"/>
  <c r="B28" i="63"/>
  <c r="B27" i="63"/>
  <c r="B26" i="63"/>
  <c r="B25" i="63"/>
  <c r="B23" i="63"/>
  <c r="B22" i="63"/>
  <c r="B21" i="63"/>
  <c r="B19" i="63"/>
  <c r="B18" i="63"/>
  <c r="B17" i="63"/>
  <c r="B16" i="63"/>
  <c r="B15" i="63"/>
  <c r="B14" i="63"/>
  <c r="B13" i="63"/>
  <c r="B12" i="63"/>
  <c r="B11" i="63"/>
  <c r="B10" i="63"/>
  <c r="B9" i="63"/>
  <c r="B8" i="63"/>
  <c r="B7" i="63"/>
  <c r="B6" i="63"/>
  <c r="B5" i="63"/>
  <c r="F26" i="62" l="1"/>
  <c r="F27" i="62"/>
  <c r="F28" i="62"/>
  <c r="F29" i="62"/>
  <c r="F30" i="62"/>
  <c r="F31" i="62"/>
  <c r="F32" i="62"/>
  <c r="F33" i="62"/>
  <c r="F34" i="62"/>
  <c r="F35" i="62"/>
  <c r="F36" i="62"/>
  <c r="F25" i="62"/>
  <c r="F8" i="62" l="1"/>
  <c r="G8" i="62" s="1"/>
  <c r="F9" i="62"/>
  <c r="G9" i="62" s="1"/>
  <c r="F10" i="62"/>
  <c r="G10" i="62" s="1"/>
  <c r="F11" i="62"/>
  <c r="G11" i="62" s="1"/>
  <c r="F12" i="62"/>
  <c r="G12" i="62" s="1"/>
  <c r="F13" i="62"/>
  <c r="G13" i="62" s="1"/>
  <c r="F14" i="62"/>
  <c r="G14" i="62" s="1"/>
  <c r="F15" i="62"/>
  <c r="G15" i="62" s="1"/>
  <c r="F16" i="62"/>
  <c r="G16" i="62" s="1"/>
  <c r="F17" i="62"/>
  <c r="G17" i="62" s="1"/>
  <c r="F18" i="62"/>
  <c r="G18" i="62" s="1"/>
  <c r="F7" i="62"/>
  <c r="G7" i="62" s="1"/>
  <c r="F44" i="62"/>
  <c r="G44" i="62" s="1"/>
  <c r="F45" i="62"/>
  <c r="G45" i="62" s="1"/>
  <c r="F46" i="62"/>
  <c r="G46" i="62" s="1"/>
  <c r="F47" i="62"/>
  <c r="G47" i="62" s="1"/>
  <c r="F48" i="62"/>
  <c r="G48" i="62" s="1"/>
  <c r="F49" i="62"/>
  <c r="G49" i="62" s="1"/>
  <c r="F50" i="62"/>
  <c r="G50" i="62" s="1"/>
  <c r="F51" i="62"/>
  <c r="G51" i="62" s="1"/>
  <c r="F52" i="62"/>
  <c r="G52" i="62" s="1"/>
  <c r="F53" i="62"/>
  <c r="G53" i="62" s="1"/>
  <c r="F54" i="62"/>
  <c r="G54" i="62" s="1"/>
  <c r="F43" i="62"/>
  <c r="G43" i="62" s="1"/>
  <c r="J39" i="61"/>
  <c r="K39" i="61" s="1"/>
  <c r="J40" i="61"/>
  <c r="K40" i="61" s="1"/>
  <c r="J41" i="61"/>
  <c r="K41" i="61" s="1"/>
  <c r="J42" i="61"/>
  <c r="K42" i="61" s="1"/>
  <c r="J43" i="61"/>
  <c r="K43" i="61" s="1"/>
  <c r="J44" i="61"/>
  <c r="K44" i="61" s="1"/>
  <c r="J45" i="61"/>
  <c r="K45" i="61" s="1"/>
  <c r="J46" i="61"/>
  <c r="K46" i="61" s="1"/>
  <c r="J47" i="61"/>
  <c r="K47" i="61" s="1"/>
  <c r="J48" i="61"/>
  <c r="K48" i="61" s="1"/>
  <c r="J49" i="61"/>
  <c r="K49" i="61" s="1"/>
  <c r="J50" i="61"/>
  <c r="K50" i="61" s="1"/>
  <c r="J51" i="61"/>
  <c r="K51" i="61" s="1"/>
  <c r="J52" i="61"/>
  <c r="K52" i="61" s="1"/>
  <c r="J53" i="61"/>
  <c r="K53" i="61" s="1"/>
  <c r="J54" i="61"/>
  <c r="K54" i="61" s="1"/>
  <c r="J55" i="61"/>
  <c r="K55" i="61" s="1"/>
  <c r="J56" i="61"/>
  <c r="K56" i="61" s="1"/>
  <c r="J57" i="61"/>
  <c r="K57" i="61" s="1"/>
  <c r="J58" i="61"/>
  <c r="K58" i="61" s="1"/>
  <c r="J59" i="61"/>
  <c r="K59" i="61" s="1"/>
  <c r="J60" i="61"/>
  <c r="K60" i="61" s="1"/>
  <c r="J38" i="61"/>
  <c r="G36" i="62"/>
  <c r="G35" i="62"/>
  <c r="G34" i="62"/>
  <c r="G33" i="62"/>
  <c r="G32" i="62"/>
  <c r="G31" i="62"/>
  <c r="G30" i="62"/>
  <c r="G29" i="62"/>
  <c r="G28" i="62"/>
  <c r="G27" i="62"/>
  <c r="G26" i="62"/>
  <c r="G25" i="62"/>
  <c r="K38" i="61" l="1"/>
  <c r="K62" i="61" s="1"/>
  <c r="J9" i="61"/>
  <c r="J24" i="61"/>
  <c r="J30" i="61"/>
  <c r="J22" i="61"/>
  <c r="J14" i="61"/>
  <c r="J16" i="61"/>
  <c r="J23" i="61"/>
  <c r="J29" i="61"/>
  <c r="J21" i="61"/>
  <c r="J13" i="61"/>
  <c r="J28" i="61"/>
  <c r="J20" i="61"/>
  <c r="J12" i="61"/>
  <c r="J27" i="61"/>
  <c r="J19" i="61"/>
  <c r="J11" i="61"/>
  <c r="J15" i="61"/>
  <c r="J26" i="61"/>
  <c r="J18" i="61"/>
  <c r="J10" i="61"/>
  <c r="J8" i="61"/>
  <c r="J25" i="61"/>
  <c r="J17" i="61"/>
  <c r="G38" i="62"/>
  <c r="G20" i="62"/>
  <c r="J8" i="62" s="1"/>
  <c r="G56" i="62"/>
  <c r="J16" i="62" l="1"/>
  <c r="K23" i="61"/>
  <c r="K14" i="61"/>
  <c r="K30" i="61"/>
  <c r="K22" i="61"/>
  <c r="K17" i="61"/>
  <c r="K29" i="61"/>
  <c r="K21" i="61"/>
  <c r="K13" i="61"/>
  <c r="K10" i="61"/>
  <c r="K8" i="61"/>
  <c r="P13" i="61" s="1"/>
  <c r="K28" i="61"/>
  <c r="K20" i="61"/>
  <c r="K12" i="61"/>
  <c r="K27" i="61"/>
  <c r="K19" i="61"/>
  <c r="K16" i="61"/>
  <c r="K9" i="61"/>
  <c r="K18" i="61"/>
  <c r="K26" i="61"/>
  <c r="K25" i="61"/>
  <c r="K15" i="61"/>
  <c r="K24" i="61"/>
  <c r="K11" i="61"/>
  <c r="P9" i="61" l="1"/>
  <c r="P11" i="61"/>
  <c r="K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Belsey</author>
  </authors>
  <commentList>
    <comment ref="G7" authorId="0" shapeId="0" xr:uid="{17FE6EC8-35EC-4199-9BCC-4CC40F8F376F}">
      <text>
        <r>
          <rPr>
            <sz val="12"/>
            <color rgb="FF000000"/>
            <rFont val="Tahoma"/>
            <family val="2"/>
          </rPr>
          <t>Use this column if the journey is being taken multiple times, if there are multiple passengers for bus, coach, ferry, plane, taxi or train, or if there are multiple vehicles doing the same journey for car or van.</t>
        </r>
      </text>
    </comment>
    <comment ref="F37" authorId="0" shapeId="0" xr:uid="{AB74D123-FA8D-40B6-96B0-BF01E9542898}">
      <text>
        <r>
          <rPr>
            <sz val="12"/>
            <color rgb="FF000000"/>
            <rFont val="Tahoma"/>
            <family val="2"/>
          </rPr>
          <t>For vans and HGVs this is an optional field. Only provide if you have this information for a more accurate estimate.</t>
        </r>
      </text>
    </comment>
    <comment ref="G37" authorId="0" shapeId="0" xr:uid="{AA348869-F4C7-41E3-AE04-47A92B34C4D2}">
      <text>
        <r>
          <rPr>
            <sz val="12"/>
            <color rgb="FF000000"/>
            <rFont val="Tahoma"/>
            <family val="2"/>
          </rPr>
          <t>Use this column if the journey is being taken multiple times or if there are multiple vehicles doing the same journey.</t>
        </r>
      </text>
    </comment>
  </commentList>
</comments>
</file>

<file path=xl/sharedStrings.xml><?xml version="1.0" encoding="utf-8"?>
<sst xmlns="http://schemas.openxmlformats.org/spreadsheetml/2006/main" count="3832" uniqueCount="605">
  <si>
    <t xml:space="preserve"> </t>
  </si>
  <si>
    <t>-</t>
  </si>
  <si>
    <t>Country</t>
  </si>
  <si>
    <t>Year</t>
  </si>
  <si>
    <t>Source</t>
  </si>
  <si>
    <t>Fuel</t>
  </si>
  <si>
    <t>Emission factor</t>
  </si>
  <si>
    <t>Unit</t>
  </si>
  <si>
    <t>Mode of transport</t>
  </si>
  <si>
    <t>Taxi</t>
  </si>
  <si>
    <t>Category</t>
  </si>
  <si>
    <t>Emission source</t>
  </si>
  <si>
    <t>Concat</t>
  </si>
  <si>
    <t>Factor</t>
  </si>
  <si>
    <t>unit</t>
  </si>
  <si>
    <t>Sub-category</t>
  </si>
  <si>
    <t>Value</t>
  </si>
  <si>
    <t>Units</t>
  </si>
  <si>
    <t>Albania</t>
  </si>
  <si>
    <t>litre</t>
  </si>
  <si>
    <t>kgCO2e/passenger km</t>
  </si>
  <si>
    <t>ADEME</t>
  </si>
  <si>
    <t>Average of all the ADEME European train values</t>
  </si>
  <si>
    <t>per kilogram per km</t>
  </si>
  <si>
    <t>UK gov</t>
  </si>
  <si>
    <t>per km</t>
  </si>
  <si>
    <t>Andorra</t>
  </si>
  <si>
    <t>Austria</t>
  </si>
  <si>
    <t>Belarus</t>
  </si>
  <si>
    <t>Belgium</t>
  </si>
  <si>
    <t>www.co2emissiefactoren.be</t>
  </si>
  <si>
    <t>Bosnia and Herzegovina</t>
  </si>
  <si>
    <t>kg</t>
  </si>
  <si>
    <t>Please provide weight</t>
  </si>
  <si>
    <t>Bulgaria</t>
  </si>
  <si>
    <t>Croatia</t>
  </si>
  <si>
    <t>Czechia</t>
  </si>
  <si>
    <t>Denmark</t>
  </si>
  <si>
    <t>Estonia</t>
  </si>
  <si>
    <t>Finland</t>
  </si>
  <si>
    <t>France</t>
  </si>
  <si>
    <t>Germany</t>
  </si>
  <si>
    <t>Greece</t>
  </si>
  <si>
    <t>UBA, TREMOD 6.42 (12/2022), https://www.UBA.de/themen/verkehr/emissionsdaten#verkehrsmittelvergleich_personenverkehr_tabelle, "Eisenbahn, Fernverkehr"</t>
  </si>
  <si>
    <t>Hungary</t>
  </si>
  <si>
    <t>Iceland</t>
  </si>
  <si>
    <t>Ireland</t>
  </si>
  <si>
    <t>Italy</t>
  </si>
  <si>
    <t>Latvia</t>
  </si>
  <si>
    <t>Liechtenstein</t>
  </si>
  <si>
    <t>Lithuania</t>
  </si>
  <si>
    <t>Luxembourg</t>
  </si>
  <si>
    <t>Malta</t>
  </si>
  <si>
    <t>Moldova</t>
  </si>
  <si>
    <t>Monaco</t>
  </si>
  <si>
    <t>Montenegro</t>
  </si>
  <si>
    <t>Netherlands</t>
  </si>
  <si>
    <t>North Macedonia</t>
  </si>
  <si>
    <t>https://www.co2emissiefactoren.nl/lijst-emissiefactoren/</t>
  </si>
  <si>
    <t>Norway</t>
  </si>
  <si>
    <t>Poland</t>
  </si>
  <si>
    <t>Portugal</t>
  </si>
  <si>
    <t>Romania</t>
  </si>
  <si>
    <t>San Marino</t>
  </si>
  <si>
    <t>Serbia</t>
  </si>
  <si>
    <t>Slovakia</t>
  </si>
  <si>
    <t>Slovenia</t>
  </si>
  <si>
    <t>Spain</t>
  </si>
  <si>
    <t>Switzerland</t>
  </si>
  <si>
    <t>Ukraine</t>
  </si>
  <si>
    <t>United Kingdom</t>
  </si>
  <si>
    <t>kgCO2e/pasenger-km</t>
  </si>
  <si>
    <t>French factor (based on electricity emissions)</t>
  </si>
  <si>
    <t>UK factor (based on electricity emissions)</t>
  </si>
  <si>
    <t>NA</t>
  </si>
  <si>
    <t>UK factor</t>
  </si>
  <si>
    <t>https://www.umweltbundesamt.at/fileadmin/site/themen/mobilitaet/daten/ekz_pkm_tkm_verkehrsmittel.pdf</t>
  </si>
  <si>
    <t>kgCO2e/km</t>
  </si>
  <si>
    <t>Cyprus</t>
  </si>
  <si>
    <t>Kilometres</t>
  </si>
  <si>
    <t>Default source of emissions unless specified elsewhere.</t>
  </si>
  <si>
    <t>Base Empreinte, ADEME</t>
  </si>
  <si>
    <t>Train, tram, metro, bus, coach, car and motorbike for France. Electric bicycle for all countries except Belgium and Netherlands. Train for all countries except UK, Germany, Belguim, and Netherlands. Light rail/tram for Iceland, Sweden, Norway, Switzerland, Liechtenstein, Luxembourg, Finland, France, Monaco, Andorra, Latvia, Austria.</t>
  </si>
  <si>
    <t>UBA</t>
  </si>
  <si>
    <t>Train, bus, coach, and car for Germany.</t>
  </si>
  <si>
    <t>Train, tram, metro, bus, coach, motorbike, and electric bicylce for Belgium.</t>
  </si>
  <si>
    <t>Train, tram, metro, bus, coach, motorbike, car, and electric bicylce for Netherlands.</t>
  </si>
  <si>
    <t>Diesel</t>
  </si>
  <si>
    <t>Material</t>
  </si>
  <si>
    <t>Specific</t>
  </si>
  <si>
    <t>value</t>
  </si>
  <si>
    <t>year</t>
  </si>
  <si>
    <t>source</t>
  </si>
  <si>
    <t>MDF</t>
  </si>
  <si>
    <t>kgCO2e/kg</t>
  </si>
  <si>
    <t>https://ig-tools.com/resources</t>
  </si>
  <si>
    <t>Standard</t>
  </si>
  <si>
    <t>WISA plywood</t>
  </si>
  <si>
    <t>Hybrid</t>
  </si>
  <si>
    <t>Aluminium</t>
  </si>
  <si>
    <t>Select fuel</t>
  </si>
  <si>
    <t>Carbon factor sources</t>
  </si>
  <si>
    <t>Country-specific electricity</t>
  </si>
  <si>
    <t>All other energy sources and fuels</t>
  </si>
  <si>
    <t>TOTAL</t>
  </si>
  <si>
    <t>1) Organisation</t>
  </si>
  <si>
    <t>Doubled</t>
  </si>
  <si>
    <t>Increased x10</t>
  </si>
  <si>
    <t>No value this year. Using last year's</t>
  </si>
  <si>
    <t>Electricity emission factor</t>
  </si>
  <si>
    <t>Notes</t>
  </si>
  <si>
    <t>UK Government 2024 - Average plastic</t>
  </si>
  <si>
    <t>UK Government 2024 - Polystyrene</t>
  </si>
  <si>
    <t>UK Government 2024 - Average plastic rigid</t>
  </si>
  <si>
    <t>ICE DB  V4.0 - European consumption (2019)</t>
  </si>
  <si>
    <t>ICE DB  V4.0 - world average data (2019)</t>
  </si>
  <si>
    <t>ICE DB  V4.0 - world average data (2019) adjusted for less distance traveled using ARUP Embodied Carbon (2023)</t>
  </si>
  <si>
    <t>ICE DB  V4.0 - world average data (2024)</t>
  </si>
  <si>
    <t>https://www.carbondi.com/#electricity-factors</t>
  </si>
  <si>
    <t>https://materialhub.upm.com/l/dd_WDp_-MwVx</t>
  </si>
  <si>
    <t>kgCO2e/kWh</t>
  </si>
  <si>
    <t>https://www.gov.uk/government/publications/greenhouse-gas-reporting-conversion-factors-2024</t>
  </si>
  <si>
    <t>Not available</t>
  </si>
  <si>
    <t xml:space="preserve">Source </t>
  </si>
  <si>
    <t xml:space="preserve">Intercites </t>
  </si>
  <si>
    <t>https://co2emissiefactoren.nl/</t>
  </si>
  <si>
    <t>ICE DB  V4.0 - world steel study (2023)</t>
  </si>
  <si>
    <t>2024 UK Government emission conversion factors (DESNZ)</t>
  </si>
  <si>
    <t>See country table</t>
  </si>
  <si>
    <t>Additional headings</t>
  </si>
  <si>
    <t>Used in the travel calculator for headings in cells F7 and E37</t>
  </si>
  <si>
    <t>Use</t>
  </si>
  <si>
    <t>• Era utsläpp av växthusgaser kommer att visas automatiskt. Det finns ett sammanfattningsblad i arbetsboken för certifiering där ni kan fylla i dessa siffror för att generera ett samlat klimatavtryck.</t>
  </si>
  <si>
    <t>• Fyll i detaljer om varje resa, samt land och typ av transportmedel.</t>
  </si>
  <si>
    <t>Reseberäknaren</t>
  </si>
  <si>
    <t>Varken Theatre Green Book eller dess författare och sponsorer är ansvariga för eventuella skador som indirekt eller direkt kan uppstå till följd av tillämpning eller användning av Theatre Green Book och dess innehåll. Ingen garanti ges eller antyds om riktigheten, tillförlitligheten, fullständigheten eller lämpligheten av de råd som finns i Theatre Green Book. De erbjuds i god tro för att hjälpa scenkonstmakare att gå mot en mer hållbar verksamhet, men användandet av innehållet sker helt på användarens risk och ansvar.</t>
  </si>
  <si>
    <t>NOTERA</t>
  </si>
  <si>
    <t xml:space="preserve">• För respektive energislag, fyll i kalenderperiod och ert land. </t>
  </si>
  <si>
    <t>Tack till de många personer som har hjälpt till att utveckla detta spårningsverktyg, särskilt Rachael O'Sullivan från Royal Opera House och Paul Jozefowski från National Theatre.</t>
  </si>
  <si>
    <t>•  Energiräkningarna visar hur mycket energi i kilowattimmar (kwh) ni förbrukat under varje period.</t>
  </si>
  <si>
    <t>TACK</t>
  </si>
  <si>
    <t>Energiberäknaren för byggnader</t>
  </si>
  <si>
    <t>• Vissa blad innehåller ”förslag” som hjälper er att skriva policyer eller handlingsplaner för varje område.</t>
  </si>
  <si>
    <t xml:space="preserve">Med tack till Deutsche Theatertechnische Gesellschaft för finansiering av Creative Carbon Scotlands arbete med att integrera utsläppsberäkning i detta verktyg. </t>
  </si>
  <si>
    <t>Utsläppsberäkningarna i verktyget har tagits fram av Creative Carbon Scotland.</t>
  </si>
  <si>
    <t>• Besvara frågorna i frågeformulären för bas-, mellan- eller hög standard. Era svar kommer automatiskt att visas i kalkylbladen för bas-, mellan- eller avancerade standarder.</t>
  </si>
  <si>
    <t>7) Avtal</t>
  </si>
  <si>
    <t>6) Resor</t>
  </si>
  <si>
    <t>5) Avfall</t>
  </si>
  <si>
    <t>4) Fastighetsförvaltning</t>
  </si>
  <si>
    <t>3) Mat, dryck och försäljning</t>
  </si>
  <si>
    <t>2) Papper &amp; Digitala medier</t>
  </si>
  <si>
    <t xml:space="preserve">• Celler fylls i automatiskt när besvarar frågor i de andra kalkylbladen. </t>
  </si>
  <si>
    <t>För att uppnå standarderna måste ni uppnå standarden för hållbar organisation och antingen fyra (för bas och mellan) eller alla (för hög) av de återstående stegen.</t>
  </si>
  <si>
    <t xml:space="preserve">• De här kalkylbladen beskriver standarder för verksamheter på bas, mellan och hög nivå. </t>
  </si>
  <si>
    <t>BAS - MELLAN - HÖG STANDARD</t>
  </si>
  <si>
    <t>Så här använder ni spårningsverktyget för verksamheter</t>
  </si>
  <si>
    <t>Publicerat</t>
  </si>
  <si>
    <t>Theatre Green Book spårningsverktyg</t>
  </si>
  <si>
    <t>se kalkylblad 7</t>
  </si>
  <si>
    <t>Avtal</t>
  </si>
  <si>
    <r>
      <t xml:space="preserve">• Inför hållbarhetskriterier vid </t>
    </r>
    <r>
      <rPr>
        <b/>
        <sz val="14"/>
        <color theme="9"/>
        <rFont val="Calibri (Brödtext)_x0000_"/>
      </rPr>
      <t>INKÖP</t>
    </r>
    <r>
      <rPr>
        <sz val="14"/>
        <color theme="1"/>
        <rFont val="Calibri"/>
        <family val="2"/>
        <scheme val="minor"/>
      </rPr>
      <t xml:space="preserve"> av större leverantörer och entreprenörer. Inkludera hållbarhetsstandarder i viktiga </t>
    </r>
    <r>
      <rPr>
        <b/>
        <sz val="14"/>
        <color theme="9"/>
        <rFont val="Calibri (Brödtext)_x0000_"/>
      </rPr>
      <t>AVTAL</t>
    </r>
    <r>
      <rPr>
        <sz val="14"/>
        <color theme="1"/>
        <rFont val="Calibri"/>
        <family val="2"/>
        <scheme val="minor"/>
      </rPr>
      <t xml:space="preserve">. </t>
    </r>
  </si>
  <si>
    <t>Avtal och inköp</t>
  </si>
  <si>
    <t>Steg 7</t>
  </si>
  <si>
    <t>Leveranser</t>
  </si>
  <si>
    <r>
      <t xml:space="preserve">• Ta fram en </t>
    </r>
    <r>
      <rPr>
        <b/>
        <sz val="14"/>
        <color theme="9"/>
        <rFont val="Calibri (Brödtext)_x0000_"/>
      </rPr>
      <t xml:space="preserve">LEVERANSPLAN </t>
    </r>
    <r>
      <rPr>
        <sz val="14"/>
        <color theme="1"/>
        <rFont val="Calibri"/>
        <family val="2"/>
        <scheme val="minor"/>
      </rPr>
      <t xml:space="preserve">för att samordna och begränsa antalet leveranser och delge den till alla avdelningar. </t>
    </r>
  </si>
  <si>
    <t>Publik</t>
  </si>
  <si>
    <r>
      <t xml:space="preserve">•Dokumentera </t>
    </r>
    <r>
      <rPr>
        <b/>
        <sz val="14"/>
        <color theme="9"/>
        <rFont val="Calibri"/>
        <family val="2"/>
        <scheme val="minor"/>
      </rPr>
      <t>TJÄNSTERESOR</t>
    </r>
    <r>
      <rPr>
        <sz val="14"/>
        <color theme="1"/>
        <rFont val="Calibri"/>
        <family val="2"/>
        <scheme val="minor"/>
      </rPr>
      <t xml:space="preserve">, med hjälp av reseberäknaren. </t>
    </r>
  </si>
  <si>
    <t>se kalkylblad 6</t>
  </si>
  <si>
    <t>Personal &amp; besökare</t>
  </si>
  <si>
    <r>
      <t xml:space="preserve">• Informera </t>
    </r>
    <r>
      <rPr>
        <b/>
        <sz val="14"/>
        <color theme="9"/>
        <rFont val="Calibri (Brödtext)_x0000_"/>
      </rPr>
      <t xml:space="preserve">PERSONAL, KONSTNÄRER, BESÖKARE </t>
    </r>
    <r>
      <rPr>
        <sz val="14"/>
        <rFont val="Calibri (Brödtext)_x0000_"/>
      </rPr>
      <t xml:space="preserve">och </t>
    </r>
    <r>
      <rPr>
        <b/>
        <sz val="14"/>
        <color theme="9"/>
        <rFont val="Calibri (Brödtext)_x0000_"/>
      </rPr>
      <t>PUBLIK</t>
    </r>
    <r>
      <rPr>
        <sz val="14"/>
        <color theme="1"/>
        <rFont val="Calibri"/>
        <family val="2"/>
        <scheme val="minor"/>
      </rPr>
      <t xml:space="preserve"> om hållbara transportalternativ. </t>
    </r>
  </si>
  <si>
    <t>Hantera resor och transport</t>
  </si>
  <si>
    <t>Steg 6</t>
  </si>
  <si>
    <t>se kalkylblad 5</t>
  </si>
  <si>
    <t>Avfall</t>
  </si>
  <si>
    <r>
      <t xml:space="preserve">• Sortera </t>
    </r>
    <r>
      <rPr>
        <b/>
        <sz val="14"/>
        <color theme="9"/>
        <rFont val="Calibri (Brödtext)_x0000_"/>
      </rPr>
      <t>AVFALL</t>
    </r>
    <r>
      <rPr>
        <sz val="14"/>
        <color theme="9"/>
        <rFont val="Calibri"/>
        <family val="2"/>
        <scheme val="minor"/>
      </rPr>
      <t xml:space="preserve"> </t>
    </r>
    <r>
      <rPr>
        <sz val="14"/>
        <color theme="1"/>
        <rFont val="Calibri (Brödtext)_x0000_"/>
      </rPr>
      <t>i</t>
    </r>
    <r>
      <rPr>
        <sz val="14"/>
        <color rgb="FF000000"/>
        <rFont val="Calibri"/>
        <family val="2"/>
        <scheme val="minor"/>
      </rPr>
      <t xml:space="preserve"> återvinning och deponi och mät båda. </t>
    </r>
  </si>
  <si>
    <t>Hantera avfall</t>
  </si>
  <si>
    <t>Steg 5</t>
  </si>
  <si>
    <t>Energireglering</t>
  </si>
  <si>
    <r>
      <t xml:space="preserve">• </t>
    </r>
    <r>
      <rPr>
        <b/>
        <sz val="14"/>
        <color theme="9"/>
        <rFont val="Calibri"/>
        <family val="2"/>
        <scheme val="minor"/>
      </rPr>
      <t xml:space="preserve">LÄR </t>
    </r>
    <r>
      <rPr>
        <sz val="14"/>
        <color theme="1"/>
        <rFont val="Calibri (Brödtext)_x0000_"/>
      </rPr>
      <t xml:space="preserve">personal och besökare att spara energi. Ställ in </t>
    </r>
    <r>
      <rPr>
        <b/>
        <sz val="14"/>
        <color theme="9"/>
        <rFont val="Calibri"/>
        <family val="2"/>
        <scheme val="minor"/>
      </rPr>
      <t xml:space="preserve">REGLAGE </t>
    </r>
    <r>
      <rPr>
        <sz val="14"/>
        <color theme="1"/>
        <rFont val="Calibri (Brödtext)_x0000_"/>
      </rPr>
      <t>(timers och termostater) för att minimera energianvändningen.</t>
    </r>
  </si>
  <si>
    <t>se kalkylblad 4</t>
  </si>
  <si>
    <t>Energi-användning</t>
  </si>
  <si>
    <r>
      <t xml:space="preserve">• </t>
    </r>
    <r>
      <rPr>
        <b/>
        <sz val="14"/>
        <color theme="9"/>
        <rFont val="Calibri"/>
        <family val="2"/>
        <scheme val="minor"/>
      </rPr>
      <t>DOKUMENTERA</t>
    </r>
    <r>
      <rPr>
        <sz val="14"/>
        <color theme="1"/>
        <rFont val="Calibri"/>
        <family val="2"/>
        <scheme val="minor"/>
      </rPr>
      <t xml:space="preserve"> verksamhetens energiförbrukning varje månad.</t>
    </r>
  </si>
  <si>
    <t>Fastighetsförvaltning</t>
  </si>
  <si>
    <t>Steg 4</t>
  </si>
  <si>
    <t>Engångsplast</t>
  </si>
  <si>
    <r>
      <t xml:space="preserve">• Gör en plan och en tidsram för att minska användningen av </t>
    </r>
    <r>
      <rPr>
        <b/>
        <sz val="14"/>
        <color theme="9"/>
        <rFont val="Calibri (Brödtext)_x0000_"/>
      </rPr>
      <t>ENGÅNGSPLAST</t>
    </r>
    <r>
      <rPr>
        <sz val="14"/>
        <color theme="1"/>
        <rFont val="Calibri"/>
        <family val="2"/>
        <scheme val="minor"/>
      </rPr>
      <t xml:space="preserve"> i både publika och interna verksamheter.</t>
    </r>
  </si>
  <si>
    <t>se kalkylblad 3</t>
  </si>
  <si>
    <t>Mat/ servering</t>
  </si>
  <si>
    <r>
      <t xml:space="preserve">• Gör en plan och en tidsram för att hantera </t>
    </r>
    <r>
      <rPr>
        <b/>
        <sz val="14"/>
        <color theme="9"/>
        <rFont val="Calibri (Brödtext)_x0000_"/>
      </rPr>
      <t>MAT OCH DRYCK</t>
    </r>
    <r>
      <rPr>
        <sz val="14"/>
        <color theme="1"/>
        <rFont val="Calibri"/>
        <family val="2"/>
        <scheme val="minor"/>
      </rPr>
      <t xml:space="preserve"> på ett hållbart sätt. Om ni har en restaurang eller personalkantin, se till att </t>
    </r>
    <r>
      <rPr>
        <b/>
        <sz val="14"/>
        <color theme="9"/>
        <rFont val="Calibri (Brödtext)_x0000_"/>
      </rPr>
      <t>20 %</t>
    </r>
    <r>
      <rPr>
        <sz val="14"/>
        <color theme="1"/>
        <rFont val="Calibri"/>
        <family val="2"/>
        <scheme val="minor"/>
      </rPr>
      <t xml:space="preserve"> av förrätterna och huvudrätterna är vegetariska eller veganska. </t>
    </r>
  </si>
  <si>
    <t>Hantera mat, dryck och försäljning</t>
  </si>
  <si>
    <t>Steg 3</t>
  </si>
  <si>
    <t>Digitala medier</t>
  </si>
  <si>
    <r>
      <t xml:space="preserve">•  Gör en plan och tidsram för att göra era </t>
    </r>
    <r>
      <rPr>
        <b/>
        <sz val="14"/>
        <color theme="9"/>
        <rFont val="Calibri"/>
        <family val="2"/>
        <scheme val="minor"/>
      </rPr>
      <t>DIGITALA SYSTEM</t>
    </r>
    <r>
      <rPr>
        <sz val="14"/>
        <color theme="1"/>
        <rFont val="Calibri"/>
        <family val="2"/>
        <scheme val="minor"/>
      </rPr>
      <t xml:space="preserve"> (t.ex. websidor and email) hållbara.</t>
    </r>
  </si>
  <si>
    <t>se kalkylblad 2</t>
  </si>
  <si>
    <t>Papper &amp; utskrift</t>
  </si>
  <si>
    <r>
      <t xml:space="preserve">• Gör en plan och tidsram för att </t>
    </r>
    <r>
      <rPr>
        <b/>
        <sz val="14"/>
        <color theme="9"/>
        <rFont val="Calibri (Brödtext)_x0000_"/>
      </rPr>
      <t>DRA NED PÅ PAPPER</t>
    </r>
    <r>
      <rPr>
        <sz val="14"/>
        <color theme="1"/>
        <rFont val="Calibri"/>
        <family val="2"/>
        <scheme val="minor"/>
      </rPr>
      <t xml:space="preserve"> och gå över till digitala alternativ för biljetter, dokument etc. </t>
    </r>
  </si>
  <si>
    <t>Hantera papper och digitala medier</t>
  </si>
  <si>
    <t>Steg 2</t>
  </si>
  <si>
    <t>Kommu-nikation</t>
  </si>
  <si>
    <r>
      <t xml:space="preserve">• </t>
    </r>
    <r>
      <rPr>
        <b/>
        <sz val="14"/>
        <color theme="9"/>
        <rFont val="Calibri"/>
        <family val="2"/>
        <scheme val="minor"/>
      </rPr>
      <t xml:space="preserve">KOMMUNICERA </t>
    </r>
    <r>
      <rPr>
        <sz val="14"/>
        <rFont val="Calibri (Brödtext)_x0000_"/>
      </rPr>
      <t>hållbarhetsmålen och -metoderna till medarbetare, besökare och allmänhet.</t>
    </r>
    <r>
      <rPr>
        <b/>
        <sz val="14"/>
        <color theme="9"/>
        <rFont val="Calibri"/>
        <family val="2"/>
        <scheme val="minor"/>
      </rPr>
      <t xml:space="preserve"> ENGAGERA </t>
    </r>
    <r>
      <rPr>
        <sz val="14"/>
        <rFont val="Calibri (Brödtext)_x0000_"/>
      </rPr>
      <t>publiken under resans gång.</t>
    </r>
  </si>
  <si>
    <t>se kalkylblad 1</t>
  </si>
  <si>
    <t>Ledning</t>
  </si>
  <si>
    <r>
      <t>• Utse</t>
    </r>
    <r>
      <rPr>
        <sz val="14"/>
        <color theme="1"/>
        <rFont val="Calibri"/>
        <family val="2"/>
        <scheme val="minor"/>
      </rPr>
      <t xml:space="preserve"> en </t>
    </r>
    <r>
      <rPr>
        <b/>
        <sz val="14"/>
        <color theme="9"/>
        <rFont val="Calibri (Brödtext)_x0000_"/>
      </rPr>
      <t>HÅLLBARHETSGRUPP ("GREEN TEAM")</t>
    </r>
    <r>
      <rPr>
        <sz val="14"/>
        <color theme="1"/>
        <rFont val="Calibri"/>
        <family val="2"/>
        <scheme val="minor"/>
      </rPr>
      <t xml:space="preserve"> och skapa ett hållbarhetsnätverk för medarbetarna. Sätt upp en tidsplan för att uppnå Basstandard. </t>
    </r>
  </si>
  <si>
    <t>Planera för en hållbar organsiation</t>
  </si>
  <si>
    <t>Steg 1</t>
  </si>
  <si>
    <t>För att uppnå basnivå måste ni uppfylla båda kraven för en hållbar organisation (steg 1) och kraven för minst fyra verksamhetskategorier (steg 2-7)</t>
  </si>
  <si>
    <t>Celler fylls i automatiskt</t>
  </si>
  <si>
    <t>Basnivå</t>
  </si>
  <si>
    <r>
      <t xml:space="preserve">• Ta fram en </t>
    </r>
    <r>
      <rPr>
        <b/>
        <sz val="14"/>
        <color theme="9"/>
        <rFont val="Calibri (Brödtext)_x0000_"/>
      </rPr>
      <t>POLICY FÖR HÅLLBARA INKÖP</t>
    </r>
    <r>
      <rPr>
        <sz val="14"/>
        <color theme="1"/>
        <rFont val="Calibri"/>
        <family val="2"/>
        <scheme val="minor"/>
      </rPr>
      <t xml:space="preserve"> som beskriver standarder och krav på alla större leverantörer och entreprenörer, och dela den med alla relevanta avdelningar. </t>
    </r>
  </si>
  <si>
    <r>
      <t xml:space="preserve">• Implementera er </t>
    </r>
    <r>
      <rPr>
        <b/>
        <sz val="14"/>
        <color theme="9"/>
        <rFont val="Calibri (Brödtext)_x0000_"/>
      </rPr>
      <t xml:space="preserve">LEVERANSPLAN </t>
    </r>
    <r>
      <rPr>
        <sz val="14"/>
        <color theme="1"/>
        <rFont val="Calibri"/>
        <family val="2"/>
        <scheme val="minor"/>
      </rPr>
      <t xml:space="preserve">för att minska det årliga klimatavtrycket från leveranser. </t>
    </r>
  </si>
  <si>
    <r>
      <t xml:space="preserve">• Gör en </t>
    </r>
    <r>
      <rPr>
        <b/>
        <sz val="14"/>
        <color theme="9"/>
        <rFont val="Calibri (Brödtext)_x0000_"/>
      </rPr>
      <t>HÅLLBAR RESEPLAN</t>
    </r>
    <r>
      <rPr>
        <sz val="14"/>
        <color theme="1"/>
        <rFont val="Calibri"/>
        <family val="2"/>
        <scheme val="minor"/>
      </rPr>
      <t xml:space="preserve">, inklusive en begränsning av flygresor. </t>
    </r>
  </si>
  <si>
    <r>
      <t>• Gör en undersökning bland</t>
    </r>
    <r>
      <rPr>
        <b/>
        <sz val="14"/>
        <color theme="9"/>
        <rFont val="Calibri (Brödtext)_x0000_"/>
      </rPr>
      <t xml:space="preserve"> PUBLIKEN </t>
    </r>
    <r>
      <rPr>
        <sz val="14"/>
        <color theme="1"/>
        <rFont val="Calibri"/>
        <family val="2"/>
        <scheme val="minor"/>
      </rPr>
      <t xml:space="preserve">för att ta reda på hur de reser. </t>
    </r>
  </si>
  <si>
    <r>
      <t xml:space="preserve">• Undvik avfall till deponi. Gör en plan för att minska </t>
    </r>
    <r>
      <rPr>
        <b/>
        <sz val="14"/>
        <color theme="9"/>
        <rFont val="Calibri (Brödtext)_x0000_"/>
      </rPr>
      <t>AVFALL</t>
    </r>
    <r>
      <rPr>
        <sz val="14"/>
        <color rgb="FF000000"/>
        <rFont val="Calibri"/>
        <family val="2"/>
        <scheme val="minor"/>
      </rPr>
      <t xml:space="preserve"> och öka </t>
    </r>
    <r>
      <rPr>
        <b/>
        <sz val="14"/>
        <color theme="9"/>
        <rFont val="Calibri (Brödtext)_x0000_"/>
      </rPr>
      <t>ÅTERVINNING</t>
    </r>
    <r>
      <rPr>
        <sz val="14"/>
        <color rgb="FF000000"/>
        <rFont val="Calibri"/>
        <family val="2"/>
        <scheme val="minor"/>
      </rPr>
      <t>, för att se till att ni källsorterar så mycket som det lokala systemet tillåter.</t>
    </r>
  </si>
  <si>
    <r>
      <t xml:space="preserve">• Lägg upp en </t>
    </r>
    <r>
      <rPr>
        <b/>
        <sz val="14"/>
        <color theme="9"/>
        <rFont val="Calibri (Brödtext)_x0000_"/>
      </rPr>
      <t>PLAN</t>
    </r>
    <r>
      <rPr>
        <sz val="14"/>
        <color theme="1"/>
        <rFont val="Calibri"/>
        <family val="2"/>
        <scheme val="minor"/>
      </rPr>
      <t xml:space="preserve"> för ytterligare minskningar av energiförbrukningen med hjälp av resultaten från analysen. </t>
    </r>
  </si>
  <si>
    <r>
      <t xml:space="preserve">• Gör en </t>
    </r>
    <r>
      <rPr>
        <b/>
        <sz val="14"/>
        <color theme="9"/>
        <rFont val="Calibri (Brödtext)_x0000_"/>
      </rPr>
      <t>FULLSTÄNDIG ANALYS</t>
    </r>
    <r>
      <rPr>
        <sz val="14"/>
        <color theme="1"/>
        <rFont val="Calibri"/>
        <family val="2"/>
        <scheme val="minor"/>
      </rPr>
      <t xml:space="preserve"> av energianvändningen i varje del av byggnaden.</t>
    </r>
  </si>
  <si>
    <r>
      <t xml:space="preserve">• Implementera er plan att minska användningen av </t>
    </r>
    <r>
      <rPr>
        <b/>
        <sz val="14"/>
        <color theme="9"/>
        <rFont val="Calibri (Brödtext)_x0000_"/>
      </rPr>
      <t>ENGÅNGSPLAST</t>
    </r>
    <r>
      <rPr>
        <sz val="14"/>
        <color theme="1"/>
        <rFont val="Calibri"/>
        <family val="2"/>
        <scheme val="minor"/>
      </rPr>
      <t xml:space="preserve"> i både publika och interna verksamheter.</t>
    </r>
  </si>
  <si>
    <r>
      <t xml:space="preserve">• Implementera er plan att hantera </t>
    </r>
    <r>
      <rPr>
        <b/>
        <sz val="14"/>
        <color theme="9"/>
        <rFont val="Calibri (Brödtext)_x0000_"/>
      </rPr>
      <t>MAT OCH DRYCK</t>
    </r>
    <r>
      <rPr>
        <sz val="14"/>
        <color theme="1"/>
        <rFont val="Calibri"/>
        <family val="2"/>
        <scheme val="minor"/>
      </rPr>
      <t xml:space="preserve"> på ett hållbart sätt. Om ni har en restaurang eller personalkantin, se till att </t>
    </r>
    <r>
      <rPr>
        <b/>
        <sz val="14"/>
        <color theme="9"/>
        <rFont val="Calibri (Brödtext)_x0000_"/>
      </rPr>
      <t>20 %</t>
    </r>
    <r>
      <rPr>
        <sz val="14"/>
        <color theme="1"/>
        <rFont val="Calibri"/>
        <family val="2"/>
        <scheme val="minor"/>
      </rPr>
      <t xml:space="preserve"> av förrätterna och huvudrätterna är vegetariska eller veganska. </t>
    </r>
  </si>
  <si>
    <r>
      <t xml:space="preserve">•  Implementera er plan att göra era  </t>
    </r>
    <r>
      <rPr>
        <b/>
        <sz val="14"/>
        <color theme="9"/>
        <rFont val="Calibri (Brödtext)_x0000_"/>
      </rPr>
      <t>DIGITALA SYSTEM</t>
    </r>
    <r>
      <rPr>
        <sz val="14"/>
        <color theme="1"/>
        <rFont val="Calibri"/>
        <family val="2"/>
        <scheme val="minor"/>
      </rPr>
      <t xml:space="preserve"> hållbara.</t>
    </r>
  </si>
  <si>
    <r>
      <t xml:space="preserve">• Implementera er plan att </t>
    </r>
    <r>
      <rPr>
        <b/>
        <sz val="14"/>
        <color theme="9"/>
        <rFont val="Calibri (Brödtext)_x0000_"/>
      </rPr>
      <t>DRA NER PÅ PAPPER</t>
    </r>
    <r>
      <rPr>
        <sz val="14"/>
        <color theme="1"/>
        <rFont val="Calibri"/>
        <family val="2"/>
        <scheme val="minor"/>
      </rPr>
      <t xml:space="preserve"> och övergå till hållbara utskrifter.</t>
    </r>
  </si>
  <si>
    <t>• KOMMUNICERA era erfarenheter av Theatre Green Book till andra scenkonstverksamhter.</t>
  </si>
  <si>
    <t>Planera för en hållbar organisation</t>
  </si>
  <si>
    <t>Mellanstandard</t>
  </si>
  <si>
    <t>• Byggnadens energiförbrukning</t>
  </si>
  <si>
    <t>• Resor (turnéer, leveranser, affärsresor)</t>
  </si>
  <si>
    <t>• Betydande nyproducerade material i produktioner (stål, aluminium, virke)</t>
  </si>
  <si>
    <t>Som minst ska ni offentliggöra ert klimatavtryck med hjälp av verktygen i TGB, vilket inkluderar:</t>
  </si>
  <si>
    <r>
      <t xml:space="preserve">• Ställ krav på att alla större leverantörer och entreprenörer ska uppfylla </t>
    </r>
    <r>
      <rPr>
        <b/>
        <sz val="14"/>
        <color theme="9"/>
        <rFont val="Calibri (Brödtext)_x0000_"/>
      </rPr>
      <t>NYCKELTAL FÖR HÅLLBARHET</t>
    </r>
    <r>
      <rPr>
        <sz val="14"/>
        <color theme="1"/>
        <rFont val="Calibri"/>
        <family val="2"/>
        <scheme val="minor"/>
      </rPr>
      <t>.</t>
    </r>
  </si>
  <si>
    <r>
      <t>• Minimera klimatavtrycket från</t>
    </r>
    <r>
      <rPr>
        <b/>
        <sz val="14"/>
        <color theme="9"/>
        <rFont val="Calibri (Brödtext)_x0000_"/>
      </rPr>
      <t xml:space="preserve"> LEVERANSER</t>
    </r>
    <r>
      <rPr>
        <sz val="14"/>
        <color theme="1"/>
        <rFont val="Calibri"/>
        <family val="2"/>
        <scheme val="minor"/>
      </rPr>
      <t>.</t>
    </r>
  </si>
  <si>
    <r>
      <t xml:space="preserve">• Fullfölj er </t>
    </r>
    <r>
      <rPr>
        <b/>
        <sz val="14"/>
        <color theme="9"/>
        <rFont val="Calibri (Brödtext)_x0000_"/>
      </rPr>
      <t>HÅLLBARA RESEPLAN</t>
    </r>
    <r>
      <rPr>
        <sz val="14"/>
        <color theme="1"/>
        <rFont val="Calibri"/>
        <family val="2"/>
        <scheme val="minor"/>
      </rPr>
      <t xml:space="preserve">, för att minimera klimatavtrycket av tjänseresor. </t>
    </r>
  </si>
  <si>
    <r>
      <t xml:space="preserve">• Uppmuntra </t>
    </r>
    <r>
      <rPr>
        <b/>
        <sz val="14"/>
        <color theme="9"/>
        <rFont val="Calibri (Brödtext)_x0000_"/>
      </rPr>
      <t>PUBLIKEN</t>
    </r>
    <r>
      <rPr>
        <sz val="14"/>
        <color theme="1"/>
        <rFont val="Calibri"/>
        <family val="2"/>
        <scheme val="minor"/>
      </rPr>
      <t xml:space="preserve"> att välja hållbara resealternativ.</t>
    </r>
  </si>
  <si>
    <r>
      <t>• Fullfölj er plan för att minska</t>
    </r>
    <r>
      <rPr>
        <b/>
        <sz val="14"/>
        <color theme="9"/>
        <rFont val="Calibri (Brödtext)_x0000_"/>
      </rPr>
      <t xml:space="preserve"> AVFALL</t>
    </r>
    <r>
      <rPr>
        <sz val="14"/>
        <color rgb="FF000000"/>
        <rFont val="Calibri"/>
        <family val="2"/>
        <scheme val="minor"/>
      </rPr>
      <t xml:space="preserve"> och öka </t>
    </r>
    <r>
      <rPr>
        <b/>
        <sz val="14"/>
        <color theme="9"/>
        <rFont val="Calibri (Brödtext)_x0000_"/>
      </rPr>
      <t>ÅTERVINNING</t>
    </r>
    <r>
      <rPr>
        <sz val="14"/>
        <color rgb="FF000000"/>
        <rFont val="Calibri"/>
        <family val="2"/>
        <scheme val="minor"/>
      </rPr>
      <t>.</t>
    </r>
  </si>
  <si>
    <r>
      <t xml:space="preserve">• Fullfölj er </t>
    </r>
    <r>
      <rPr>
        <b/>
        <sz val="14"/>
        <color theme="9"/>
        <rFont val="Calibri (Brödtext)_x0000_"/>
      </rPr>
      <t xml:space="preserve">PLAN </t>
    </r>
    <r>
      <rPr>
        <sz val="14"/>
        <color theme="1"/>
        <rFont val="Calibri"/>
        <family val="2"/>
        <scheme val="minor"/>
      </rPr>
      <t>för ytterligare minskningar av energiförbrukningen. .</t>
    </r>
  </si>
  <si>
    <r>
      <t xml:space="preserve">•  Byt till en </t>
    </r>
    <r>
      <rPr>
        <b/>
        <sz val="14"/>
        <color theme="9"/>
        <rFont val="Calibri (Brödtext)_x0000_"/>
      </rPr>
      <t>HÅLLBAR ELLEVERANTÖR</t>
    </r>
    <r>
      <rPr>
        <sz val="14"/>
        <color theme="1"/>
        <rFont val="Calibri"/>
        <family val="2"/>
        <scheme val="minor"/>
      </rPr>
      <t xml:space="preserve"> om möjligt.</t>
    </r>
  </si>
  <si>
    <r>
      <t xml:space="preserve">• Fullfölj er plan att minska användningen av </t>
    </r>
    <r>
      <rPr>
        <b/>
        <sz val="14"/>
        <color theme="9"/>
        <rFont val="Calibri (Brödtext)_x0000_"/>
      </rPr>
      <t>ENGÅNGSPLAST</t>
    </r>
    <r>
      <rPr>
        <sz val="14"/>
        <color theme="1"/>
        <rFont val="Calibri"/>
        <family val="2"/>
        <scheme val="minor"/>
      </rPr>
      <t xml:space="preserve"> i både publika och interna verksamheter.</t>
    </r>
  </si>
  <si>
    <r>
      <t xml:space="preserve">• Fullfölj er plan att hantera </t>
    </r>
    <r>
      <rPr>
        <b/>
        <sz val="14"/>
        <color theme="9"/>
        <rFont val="Calibri (Brödtext)_x0000_"/>
      </rPr>
      <t xml:space="preserve">MAT OCH DRYCK </t>
    </r>
    <r>
      <rPr>
        <sz val="14"/>
        <color theme="1"/>
        <rFont val="Calibri"/>
        <family val="2"/>
        <scheme val="minor"/>
      </rPr>
      <t xml:space="preserve">på ett hållbart sätt. Om ni har en restaurang eller personalkantin, se till att </t>
    </r>
    <r>
      <rPr>
        <b/>
        <sz val="14"/>
        <color theme="9"/>
        <rFont val="Calibri (Brödtext)_x0000_"/>
      </rPr>
      <t>75 %</t>
    </r>
    <r>
      <rPr>
        <sz val="14"/>
        <color theme="1"/>
        <rFont val="Calibri"/>
        <family val="2"/>
        <scheme val="minor"/>
      </rPr>
      <t xml:space="preserve"> av förrätterna och huvudrätterna är vegetariska eller veganska. </t>
    </r>
  </si>
  <si>
    <r>
      <t xml:space="preserve">•  Fullfölj er plan att göra era  </t>
    </r>
    <r>
      <rPr>
        <b/>
        <sz val="14"/>
        <color theme="9"/>
        <rFont val="Calibri (Brödtext)_x0000_"/>
      </rPr>
      <t>DIGITALA SYSTEM</t>
    </r>
    <r>
      <rPr>
        <sz val="14"/>
        <color theme="1"/>
        <rFont val="Calibri"/>
        <family val="2"/>
        <scheme val="minor"/>
      </rPr>
      <t xml:space="preserve"> hållbara.</t>
    </r>
  </si>
  <si>
    <r>
      <t xml:space="preserve">•  Fullfölj er plan att </t>
    </r>
    <r>
      <rPr>
        <b/>
        <sz val="14"/>
        <color theme="9"/>
        <rFont val="Calibri (Brödtext)_x0000_"/>
      </rPr>
      <t>DRA NER PÅ PAPPER</t>
    </r>
    <r>
      <rPr>
        <sz val="14"/>
        <color theme="1"/>
        <rFont val="Calibri"/>
        <family val="2"/>
        <scheme val="minor"/>
      </rPr>
      <t xml:space="preserve"> och övergå helt till hållbara utskrifter.</t>
    </r>
  </si>
  <si>
    <r>
      <t xml:space="preserve">• </t>
    </r>
    <r>
      <rPr>
        <b/>
        <sz val="14"/>
        <color theme="9"/>
        <rFont val="Calibri (Brödtext)_x0000_"/>
      </rPr>
      <t>PUBLICERA</t>
    </r>
    <r>
      <rPr>
        <b/>
        <sz val="14"/>
        <color theme="9"/>
        <rFont val="Calibri"/>
        <family val="2"/>
        <scheme val="minor"/>
      </rPr>
      <t xml:space="preserve"> </t>
    </r>
    <r>
      <rPr>
        <sz val="14"/>
        <rFont val="Calibri (Brödtext)_x0000_"/>
      </rPr>
      <t>ert klimatavtryck (se kommentar nedan) varje år.</t>
    </r>
  </si>
  <si>
    <t>För att uppnå hög nivå måste ni uppfylla båda kraven för en hållbar organisation (steg 1) och samtliga relevanta verksamhetskategorier (steg 2-7)</t>
  </si>
  <si>
    <t>Hög standard</t>
  </si>
  <si>
    <t>Som minst ska ni offentliggöra ert klimatavtryck med hjälp av verktygen i TGB,  vilket inkluderar:</t>
  </si>
  <si>
    <t>Notera</t>
  </si>
  <si>
    <t>Klart? √, NO eller N/A</t>
  </si>
  <si>
    <t>Publicerar ni ert klimatavtryck årligen?</t>
  </si>
  <si>
    <t>Publicerar ni er Theatre Green Book standard via webbsidor, kommunikation, marknadsföring etc?</t>
  </si>
  <si>
    <t>Delar ni med er av era erfarenheter med andra organisationer, genom deltagande i konferenser, fallstudier och kollegialt lärande?</t>
  </si>
  <si>
    <t>Engagerar ni både personal och allmänhet i er hållbarhetsresa, genom "stories", nyheter och upplevelser?</t>
  </si>
  <si>
    <t>Uppdaterar ni regelbundet allmänheten om hur ert hållbarhetsarbete framskrider?</t>
  </si>
  <si>
    <t>Kommunicerar ni till allmänheten om ert hållbarhetsarbete?</t>
  </si>
  <si>
    <t>Introducerar ni besökare och konstnärer till era värderingar och hållbara rutiner?</t>
  </si>
  <si>
    <t>Finns en plan för hur personal och besökare får information om nyheter, miljöpolicyer, och hållbara system?</t>
  </si>
  <si>
    <t>Kommunikation</t>
  </si>
  <si>
    <t>Erbjuder ni frilansande medarbetare utbildning i klimat- och hållbarhetsfrågor?</t>
  </si>
  <si>
    <t>Har 75% av personalen fått utbildning i klimat- och hållbarhetsfrågor?</t>
  </si>
  <si>
    <t>Har 25% av personalen fått utbildning i klimat- och hållbarhetsfrågor?</t>
  </si>
  <si>
    <t>Har ni en tidsplan för att uppnå Theatre Green Books högsta nivå?</t>
  </si>
  <si>
    <t>Har ni en tidsplan för att uppnå Theatre Green Books mellannivå?</t>
  </si>
  <si>
    <t>Finns ett nätverk/forum där medarbetare kan utbyta idéer och nyheter?</t>
  </si>
  <si>
    <t>Är någon ansvarig för att samla in data (dvs för energiförbrukning och resor?)</t>
  </si>
  <si>
    <t>Har ni utsett ett "Green team" där senior ledning finns representerad?</t>
  </si>
  <si>
    <t>I var ruta, välj YES, NO eller N/A (N/A=ej relevant)</t>
  </si>
  <si>
    <t>HÖG</t>
  </si>
  <si>
    <t>MELLAN</t>
  </si>
  <si>
    <t>BAS</t>
  </si>
  <si>
    <t>Steg 1 : Planera för en hållbar organsiation</t>
  </si>
  <si>
    <t>För fler idéer om hur ni kan minska er klimatpåverkan, se https://getflywheel.com/layout/create-sustainable-websites-best-practices/</t>
  </si>
  <si>
    <t xml:space="preserve">• Ersätt pappersbiljetter till garderoben med återanvändbara lösningar som numrerade armband, träbitar, laminerade biljetter etc. </t>
  </si>
  <si>
    <t xml:space="preserve">• Se till att digitala rollistor finns tillgängliga och minimera upplagorna av tryckta rollistor. </t>
  </si>
  <si>
    <t>• Minska storleken på innehållet så mycket som möjligt, t.ex. genom att komprimera bilder och videor och radera kopior. Målgränsen för hela sidan på en normal företagswebbplats bör inte behöva vara större än 1 MB.</t>
  </si>
  <si>
    <t xml:space="preserve">• Erbjud tillgång till digitala programhäften. Undvik stora förhandsbeställningar av program för att minimera svinnet. </t>
  </si>
  <si>
    <t>• Använd ett webbhotell som använder 100% förnybar energi för sina servrar, istället för el från fossila bränslen.</t>
  </si>
  <si>
    <t>• Byt till e-biljetter istället för tryckta biljetter.</t>
  </si>
  <si>
    <t xml:space="preserve">• Be tekniska och digitala underleverantörer om deras miljö- och energirapporter och vad de gör för att hantera sin påverkan. </t>
  </si>
  <si>
    <t>KLART?</t>
  </si>
  <si>
    <t>Nuvarande praxis</t>
  </si>
  <si>
    <t>Bästa praxis</t>
  </si>
  <si>
    <t>• Beräkna regelbundet er webbsidas utsläpp med hjälp av ett utsläppsverktyg för webbplatser. Använd t.ex. https://www.websitecarbon.com/</t>
  </si>
  <si>
    <t>Publiken</t>
  </si>
  <si>
    <t>• Se kontinuerligt över webbplatsens påverkan och ändra webbhotell och design när det behövs för att minska utsläpp. Analysera: (a) Hur stort är innehållet på webbplatsen (i MB)? (b) Hur mycket data överförs när webbsidan öppnas? (c) Hur många gånger visas webbsidorna av besökarna över tid?</t>
  </si>
  <si>
    <t>• Skriv om möjligt ut på båda sidor av papperet och minska marginalerna/blanka fält för att minska sidantalet.</t>
  </si>
  <si>
    <t>Webbplatsens klimatpåverkan beror på antalet besökare och det innehåll de får tillgång till. Det är särskilt viktigt att stora organisationer, med många besökare på webbplatsen, är uppmärksamma på sina webbplatsers utsläpp.</t>
  </si>
  <si>
    <t>• Se till att allt papper som används är antingen återvunnet eller FSC-certifierat. När det är möjligt, skriv ut på papper med återvunnet innehåll (dvs. papper tillverkat av innehåll som har återvunnits upprepade gånger) eller återanvänt kasserat papper. Sätt upp mål, t.ex. för hur stor andel av det papper som köps in som ska vara återvunnet.</t>
  </si>
  <si>
    <t>Er webbsida</t>
  </si>
  <si>
    <t xml:space="preserve">• Använd tryckeriföretag som (1) garanterar PVC-fritt arbete; (2) som endast använder material som är återvunnet, återvinningsbart och biologiskt nedbrytbart; (3) som designar bort avfall; använder vegetabiliskt eller sojabaserat bläck; (4) och tar ansvar för att allt de producerar återvinns. </t>
  </si>
  <si>
    <t>• Använd centraliserade dokumentplattformar för att minska lagring och e-post.</t>
  </si>
  <si>
    <t>KLART</t>
  </si>
  <si>
    <t>• Använd Google Drive och Google Foto (eller liknande) för molnlagring.</t>
  </si>
  <si>
    <t>Marknadsföringsmaterial</t>
  </si>
  <si>
    <t>• Avregistrera er från nyhetsbrev och e-postlistor som inte längre behövs.</t>
  </si>
  <si>
    <t>• Använd mobilen i stället för en laptop för snabba Google-sökningar, eftersom den drar mindre energi.</t>
  </si>
  <si>
    <t>• Manus: Gör digitala versioner tillgängliga  motsvarande e-böcker). Vissa manus kan fortfarande behöva skrivas ut, men man slipper skriva ut ett stort antal vid varje manusändring.</t>
  </si>
  <si>
    <t>•Ta bort e-postmeddelanden som inte kommer att behövas igen och förhindra att de lagras i onödan.</t>
  </si>
  <si>
    <t xml:space="preserve">• Installera centraliserade skrivare och för register över alla utskrifter. </t>
  </si>
  <si>
    <t>• Ta bort gamla utkast till stora dokument, t.ex. filmer, foton och rapporter.</t>
  </si>
  <si>
    <t>• Ställ in alla interna skrivare på dubbelsidigt, lågupplöst och svartvitt som standard. Använd påfyllningsbara tonerkassetter.</t>
  </si>
  <si>
    <t>Utbilda medarbetarna i bästa praxis för internet, e-post och sociala medier:</t>
  </si>
  <si>
    <t>• Använd centraliserad kommunikation eller e-post i stället för papper för dagordningar, nyhetsbrev, information om auditions, manus, möteshandlingar etc.</t>
  </si>
  <si>
    <t>Ert kontor</t>
  </si>
  <si>
    <t>Kontor &amp; repetitioner</t>
  </si>
  <si>
    <t xml:space="preserve">Papper &amp; utskrifter: förslag </t>
  </si>
  <si>
    <t>Har planen genomförts fullt ut?</t>
  </si>
  <si>
    <t>Har ni börjat genomföra planen och gjort framsteg inom varje enskilt område?</t>
  </si>
  <si>
    <t>Finns en hållbarhetplan för digitala medier, med hjälp av förslagen nedan (där relevant)?</t>
  </si>
  <si>
    <t>Finns en hållbarhetplan för papper och utskrifter, med hjälp av förslagen nedan (där relevant)?</t>
  </si>
  <si>
    <t>Papper och utskrift</t>
  </si>
  <si>
    <t>I var ruta, välj YES, NO or N/A (N/A=ej relevant)</t>
  </si>
  <si>
    <t>Steg 2 : Hantera papper och digitala medier</t>
  </si>
  <si>
    <t xml:space="preserve">• Installera dricksvattenfontäner. Ställ fram kannor och glas, inte vatten på flaska, vid möten. Uppmuntra publiken att ta med egna vattenflaskor eller sälj flaskor med eget märke. </t>
  </si>
  <si>
    <t>• Erbjud rabatt på egna medhavda kaffekoppar.</t>
  </si>
  <si>
    <t xml:space="preserve">• Meddela vid betalningstillfället att glas/mugga är återanvändbara för att uppmuntra återlämning. Pant kan behövas för att se till att de återlämnas. </t>
  </si>
  <si>
    <t xml:space="preserve">• Vid evenemang kan behovet av bordsdukar undanröjas genom att investera i bord av högre kvalitet som är mer tåliga. </t>
  </si>
  <si>
    <t>• När ni uppgraderar köksutrustning, installera induktionshällar och energisnåla vitvaror.</t>
  </si>
  <si>
    <t>• Digitala menyer är mer miljövänliga och kan ändras oftare för att matcha säsongsvariationer än tryckta alternativ. Ge tryckta menyer bara till dem som efterfrågar dem.</t>
  </si>
  <si>
    <t>• Håll reda på leveranserna och minska dem successivt genom att samordna beställningar.</t>
  </si>
  <si>
    <t>• Koppla ihop era kassa- och lagerhanteringssystem för att effektivisera tillgång och efterfrågan och minska svinn.</t>
  </si>
  <si>
    <t>• Om serveringen sköts av en utomstående entreprenör kan ni komma överens om en strategi och en tidsplan för att uppnå standarderna i TGB.</t>
  </si>
  <si>
    <t>Allmänt</t>
  </si>
  <si>
    <t xml:space="preserve">•Om möjligt, främja lokalproducerade drycker för att minska transporterna. </t>
  </si>
  <si>
    <t xml:space="preserve">• Installera ”smarta” fatölsanläggningar som håller lägre temperaturer för att minska svinn och som kräver 90 % mindre vatten för rengöring. </t>
  </si>
  <si>
    <t>• Välj kaffe med hållbarhets- och rättvisemärkning (t.ex. Rainforest Alliance- och Fairtrade-certifiering).</t>
  </si>
  <si>
    <t xml:space="preserve">• Erbjud mejerifria mjölkalternativ för att minska konsumtionen av mejeriprodukter. </t>
  </si>
  <si>
    <t>Dryck</t>
  </si>
  <si>
    <t>• Vid evenemang, minska urvalet av mat till en fastställd meny för måltider och snittar. För att minska svinnet kan gästerna välja vad de vill äta före evenemanget. Gäster kan ge en donation i förhand för att minska antalet uteblivna gäster och därmed matsvinnet.</t>
  </si>
  <si>
    <t>• Köp in godis och barsnacks som är lokala och/eller hållbara.</t>
  </si>
  <si>
    <t>• Minska urvalet på menyn för att minska matsvinnet.</t>
  </si>
  <si>
    <t>• Minska portionsstorlekarna för att undvika matsvinn.</t>
  </si>
  <si>
    <t xml:space="preserve">• Erbjud fortbildning till kockar ELLER samverka med era cateringleverantörer för att göra menyn mer växtbaserad. </t>
  </si>
  <si>
    <t>•Gör lokala inköp när det är möjligt. Obs: Det lokala slakteriet behöver inte nödvändigtvis betyda lokalt kött. Fråga var djuret är uppfött.</t>
  </si>
  <si>
    <t>• Lättfördärvliga produkter som flygfraktas är mycket mindre hållbara än produkter som kan skeppas med båt. Granska era ingredienser för att upptäcka vad som är flygfraktat. Sparris, gröna bönor och bär är vanliga exempel på varor som flygfraktas. Det är ofta svårt att identifiera livsmedel som har färdats med flyg, så en allmän regel är att undvika livsmedel som har mycket kort hållbarhetstid och som har färdats långt från sitt ursprungsland.</t>
  </si>
  <si>
    <t>• Välj endast säsongens frukt och grönsaker för att minska utsläpp av växthusgaser i samband med transport och lagring.</t>
  </si>
  <si>
    <t>• All fisk på menyn bör vara hållbart fiskad. De vanligaste miljö­märkningarna i Sverige för fisk är Marine Stewardship Council (MSC), KRAV och Aquaculture Stewardship Council (ASC).</t>
  </si>
  <si>
    <t>• Allt kött på menyn ska vara av hög djurskyddsnivå. I Sverige, använd Svenskt Sigill och KRAV-certifiering. Läs mer om olika certifieringar av kött i Sverige här: djurschysst.se/</t>
  </si>
  <si>
    <t>• Öka antalet växtbaserade rätter på menyn varje säsong. Det är relativt enkelt att minska köttinnehållet i förrätter.</t>
  </si>
  <si>
    <t xml:space="preserve">• Använd menyerna för att lyfta fram hållbara val. Kommunicera matens ursprung och hållbara certifieringar. </t>
  </si>
  <si>
    <t>Mat</t>
  </si>
  <si>
    <t>Mat, dryck och försäljning: förslag</t>
  </si>
  <si>
    <t>NOTERA : Fyll i "N/A" om ni inte serverar mat/dryck eller har någon typ av försäljning till allmänheten.</t>
  </si>
  <si>
    <t>Har ni tagit fram en plan för att sluta använda engångsplast, med hjälp av nedanstående förslag (där relevant)?</t>
  </si>
  <si>
    <t>Har ni gjort en hållbarhetsplan för mat och dryck med hjälp av nedanstående förslag (om relevant)?</t>
  </si>
  <si>
    <t>Är 75% av menyn (inklusive alla produkter) växtbaserad?</t>
  </si>
  <si>
    <t>Om ni har servering eller en personalkantin, är 20% av förrätterna och huvudrätterna vegetariska eller veganska?</t>
  </si>
  <si>
    <t>Servering till allmänheten</t>
  </si>
  <si>
    <t>Steg 3 : Hantera mat, dryck och försäljning</t>
  </si>
  <si>
    <t>• Installera fjärrstyrda strömbrytare för att stänga av systemen i slutet av dagen.</t>
  </si>
  <si>
    <t>• Om byggnaden har ett fastighetsautomation (BMS-system), justera inställningarna och utbilda medarbetarna för att maximera systemets inverkan på energihushållningen. Sök professionellt stöd vid behov.</t>
  </si>
  <si>
    <t>• Om ventilationssystemet har både naturlig och mekanisk ventilation, kontrollera att fönster inte öppnas medan det mekaniska systemet är igång. Se till att medarbetarna får utbildning i hur systemet ska användas på ett hållbart sätt.</t>
  </si>
  <si>
    <t>• Upprätta rutiner för att se till att värme, kyla, ventilation och belysning stängs av (manuellt vid behov) när lokalerna är outnyttjade.</t>
  </si>
  <si>
    <t>• Justera timers för att se till att utrymmen endast värms, kyls och ventileras när det behövs.</t>
  </si>
  <si>
    <t>• Justera termostaterna så att utrymmen endast värms, kyls och ventileras så mycket som behövs. Ställ in temperaturer för att minimera energianvändningen i oanvända lokaler. Justera temperaturerna för att undvika överhettning eller nedkylning.</t>
  </si>
  <si>
    <t>• Se till att ni förstår hur värme, kyla, ventilation och belysning styrs i varje utrymme och om de är kopplade till andra utrymmen.</t>
  </si>
  <si>
    <t>Energireglage</t>
  </si>
  <si>
    <t>• Utse en anställd, eller extern rådgivare, att analysera energianvändningen och föreslå förbättringar.  Granska och rapportera energiförbrukning vid möten med hållbarhetsgrupp.</t>
  </si>
  <si>
    <t>• Om byggnaden har fastighetsautomation (BMS-system), se till att ni samlar in korrekta och fullständiga data om energianvändningen, med ansluten programvara för att analysera energiförbrukningen. Sök professionellt stöd vid behov.</t>
  </si>
  <si>
    <t>• Se efter var era undermätare finns och för noggranna förteckningar över all energianvändning. Uppgradera undermätarna och installera fler, så att ni får en korrekt bild av hur och var energin används. Se till att ha separata undermätare för stora belastningar som till exempel föreställningsteknik och ateljéer och verkstäder.  Del 3 i Theatre Green Book, ””Hållbara byggnader””, ger vägledning i hur man uppgraderar mätare.</t>
  </si>
  <si>
    <t xml:space="preserve">• Se efter var mätarna för el, gas, olja och vatten sitter och för noggranna förteckningar över all energianvändning. Uppgradera mätarna så att ni får en korrekt bild av hur och var energin används. 			</t>
  </si>
  <si>
    <t xml:space="preserve">• Köp energi från en hållbar leverantör som har utlovat att energin ska komma från förnybara källor. Det kan vara möjligt att samarbeta med grannar eller partners för att upphandla energi tillsammans.	</t>
  </si>
  <si>
    <t>Energianvändning</t>
  </si>
  <si>
    <t>• Stäng av datorer, skrivare och annan utrustning när arbetet är slut (sätt dem inte bara i standby-läge).</t>
  </si>
  <si>
    <t>• Arbeta i utrymmen som redan används, i stället för att belysa, värma eller kyla separata rum.</t>
  </si>
  <si>
    <t>• Håll dörrarna stängda.</t>
  </si>
  <si>
    <t>• Om du förbikopplar automatiska funktioner ska du återställa dem till ”Auto” innan du lämnar lokalen.</t>
  </si>
  <si>
    <t>• Undvik att skruva upp (eller ner) termostater för att ändra temperaturen snabbt. Återställ alltid termostaterna om du har ställt om dem.</t>
  </si>
  <si>
    <t>• Öppna inte fönster när kylsystemet är igång. Stäng fönstren när du lämnar rummet.</t>
  </si>
  <si>
    <t>• Stäng av manuella värme-, kyl- eller ventilationssystem.</t>
  </si>
  <si>
    <t>• Släck lampor när du lämnar rummet (om de inte styrs automatiskt av timer eller sensorer).</t>
  </si>
  <si>
    <t>Medarbetarnas beteende</t>
  </si>
  <si>
    <t xml:space="preserve">• Genomför en bedömning av byggnadens hållbarhet, i Sverige t. ex. en Energideklaration. </t>
  </si>
  <si>
    <t>• Utbilda medarbetarna i användning av värme-, kyl-, ventilations- och belysningssystem. Utbilda medarbetarna i hållbara beteenden (se förslag nedan).</t>
  </si>
  <si>
    <t>Fastighetsförvaltning: förslag</t>
  </si>
  <si>
    <t>OBS: Fyll i N/A om ni inte förvaltar en byggnad, men använd vägledningen för att sköta era hyrda kontor och förråd på ett så hållbart sätt som möjligt.</t>
  </si>
  <si>
    <t>Har ni genomfört er plan för ytterligare minskningar av energiförbrukningen?</t>
  </si>
  <si>
    <t>Har ni gjort en plan för ytterligare minskningar av energianvändningen med hjälp av resultaten från er analys och de förslag som anges nedan (där så är relevant)?</t>
  </si>
  <si>
    <t>Har du ställt in timers och termostater för att minimera energiförbrukning?</t>
  </si>
  <si>
    <t>Har ni utbildat personal och besökare i hållbart beteende (t.ex. att stänga av lampor, värme och kyla samt stänga dörrar)?</t>
  </si>
  <si>
    <t>Använder ni en hållbar energileverantör som köper energi från förnybara källor?</t>
  </si>
  <si>
    <t>Har ni genomfört en fullständig analys av energianvändningen i varje del av byggnaden?</t>
  </si>
  <si>
    <t>Dokumenterar ni energiförbrukningen åtmintone var tredje månad?</t>
  </si>
  <si>
    <t>Har ni gjort så mycket ni kan för att få en korrekt bild av var ni använder energi i varje del av byggnaden (t.ex. genom att installera undermätare)?</t>
  </si>
  <si>
    <t>Vet ni var huvudmätare och undermätare sitter?</t>
  </si>
  <si>
    <t>Energiförbrukning</t>
  </si>
  <si>
    <t>I var ruta, välj YES eller NO.</t>
  </si>
  <si>
    <t>• Del tre i Theatre Green Book, ””Hållbara byggnader”” , ger vägledning om hur man uppgraderar byggnader. Det visar hur man identifierar ”Easy Wins”, underhållsprojekt och investeringsprojekt som kan göra en byggnad "klimatneutral".</t>
  </si>
  <si>
    <t>• Detta avsnitt fokuserar på hur man dagligen hanterar byggnader på ett så hållbart sätt som möjligt.</t>
  </si>
  <si>
    <t>Steg 4 : Fastighetsförvaltning</t>
  </si>
  <si>
    <t>• Återvinn batterier och LED-lampor när de är uttjänta så att alla komponenter och material kan utvinnas på ett säkert sätt.</t>
  </si>
  <si>
    <t>• Farligt avfall (som färg, lim, kemikalier, glödlampor,, kylmedier etc) måste hållas åtskilt från allt annat avfall (i särskilda kärl och förvaringsutrymmen) och hanteras varsamt. Blanda inte farligt avfall med något annat avfall eftersom det förorenar hela avfallsflödet. Anlita specialiserade entreprenörer för att samla in och transportera bort detta avfall för omhändertagande.</t>
  </si>
  <si>
    <t xml:space="preserve">• Återvinn gammal utrustning genom specialiserad eller kommunal insamling, om den inte kan returneras till leverantören.		</t>
  </si>
  <si>
    <t>Specialavfall</t>
  </si>
  <si>
    <t>• Använd påfyllningsbara behållare för rengöringsmedel. Dessa kan köpas i lösvikt eller tillhandahållas och fyllas på av städentreprenören.</t>
  </si>
  <si>
    <t>• Använda hållbara förpackningsleverantörer som använder växtbaserat eller återvunnet innehåll i sina produkter.</t>
  </si>
  <si>
    <t>Förenkla återvinningsprocessen för medarbetare och besökare:</t>
  </si>
  <si>
    <t>• Använd certifierade komposterbara förpackningar (t.ex. vegware) för alla engångsbehållare. Detta kan optimeras genom att kompostera både matavfall och komposterbart förpackningsavfall. Hör först efter med er avfallsentreprenör om de skickar organiskt avfall till komposteringsanläggningar. I annat fall ska förpackningarna samlas in som en separat avfallsström och ordnas med specialinsamling. Här är det lokal infrastruktur som får bestämma vad som är att föredra!</t>
  </si>
  <si>
    <t>• Se till att produkter som är återvinningsbara är lätta att känna igen, för att minska sammanblandning av avfallsflöden.</t>
  </si>
  <si>
    <t xml:space="preserve">• Välj färdigförpackade varor med förpackningar som enkelt kan återvinnas. </t>
  </si>
  <si>
    <t>• Istället för t ex engångsplastpåsar, förvara livsmedelsprodukter i metall- eller glasbehållare i era förråd.</t>
  </si>
  <si>
    <t>• Använd återanvändbara backar för att leverera mat/dryck och återlämna dem till leverantörerna efter uppackning av leveranserna.</t>
  </si>
  <si>
    <t>• Välj leverantörer som erbjuder retursystem och som satsar på att minska förpackningsavfall.  Minska mängden plastförpackningar och använd återanvändbara eller återvinningsbara förpackningar när det inte går att undvika.</t>
  </si>
  <si>
    <t>Förpackningar</t>
  </si>
  <si>
    <t>• Introduktionen på plats för besökare/frilansare bör inkludera information kring avfall och hur det sorteras i huset. Betona medvetenhet om avfall för besökare genom tydlig och konsekvent skyltning.</t>
  </si>
  <si>
    <t>Besökare behöver förstå och kunna stödja er avfallspolicy.</t>
  </si>
  <si>
    <t xml:space="preserve">• Tillhandahålla uppvärmningsmöjligheter för personalen för att uppmuntra dem att ta med mat hemifrån i stället för att köpa förpackad take-away-mat. </t>
  </si>
  <si>
    <t>• Förse personalen med porslinstallrikar och muggar samt återanvändbara glas och bestick i personalköken för att undvika att de förlitar sig på engångsartiklar.</t>
  </si>
  <si>
    <t>• Köp påfyllningsbara bläckpatroner.</t>
  </si>
  <si>
    <t>Kontor, ateljée och verkstäder</t>
  </si>
  <si>
    <t xml:space="preserve">• Samarbeta med hjälporganisationer som delar ut mat för att undvika att mat går till spillo i slutet av dagen. </t>
  </si>
  <si>
    <t xml:space="preserve">• Kontrollera tallrikssvinnet genom portions- och menyjusteringar. </t>
  </si>
  <si>
    <t>• Uppmuntra beställning av mat i förväg.</t>
  </si>
  <si>
    <t xml:space="preserve">• Tallrikssvinn, det vill säga ouppätna matrester </t>
  </si>
  <si>
    <t>• Köksavfall, som uppstår när maten förstörs, bereds och tillagas</t>
  </si>
  <si>
    <t xml:space="preserve">Matavfall kan vara ett särskilt orosmoment för scenkonstlokaler. I allmänhet produceras två typer av matavfall: </t>
  </si>
  <si>
    <t>• Ersätt plastförpackningar för godis, nötter och andra snacks med återanvändbara alternativ, t.ex. glasburkar, som kan återlämnas när innehållet har ätits upp. Som ett alternativ kan man lägga till en premie på snacksen som gör att kunderna får behålla förpackningen.</t>
  </si>
  <si>
    <t xml:space="preserve">• Använd automater för konfektyr och torra snacks. Publiken kan antingen ta med egna återanvändbara behållare eller använda behållare som tillhandahålls av er.  </t>
  </si>
  <si>
    <t xml:space="preserve">• Köp snacks i lösvikt och förpacka dem på plats eller använd komposterbara förpackningar för torra snacks. </t>
  </si>
  <si>
    <t>Avfall från servering</t>
  </si>
  <si>
    <t>• För skolbesök, inkludera ett avsnitt om avfall i ert pedagogiska material som skickas till skolorna i förväg, så att teaterns återvinningsprogram presenteras, sopkärlen förklaras och förväntningarna när det gäller avfall tydliggörs för barnen.</t>
  </si>
  <si>
    <t>• Byt ut buteljerat vatten i plast till återanvändbara alternativ. Ta bort muggar från dricksvattenfontäner för att uppmuntra besökare att ta med sig återanvändbara flaskor. Ge möjlighet att köpa återanvändbara muggar/flaskor vid biljettköp och/eller sälj dem i baren/caféet.</t>
  </si>
  <si>
    <t xml:space="preserve">• Använd påfyllningsbara behållare för handtvål och handlotion på toaletter. </t>
  </si>
  <si>
    <t>Foajé och salong</t>
  </si>
  <si>
    <t>• Utbilda alla medarbetare i avfallsreduktion och återvinning för att kunna hjälpa besökare att källsortera.</t>
  </si>
  <si>
    <t>• Se regelbundet över källsorteringsstationerna så att de fungerar optimalt.</t>
  </si>
  <si>
    <t xml:space="preserve">• Placera ut källsorteringsstationer runt om i byggnaden, med tydlig och enkel skyltning. </t>
  </si>
  <si>
    <t>Effektiv källsortering är beroende av god planering av sophämtningen.</t>
  </si>
  <si>
    <t>Avfallshantering</t>
  </si>
  <si>
    <t xml:space="preserve">• Välj om möjligt en avfallsentreprenör som erbjuder ett stort antal återvinningsflöden och som rapporterar om avfallsmängder och proportioner. Se till att er källsortering matchar de flöden som er avfallsentreprenör erbjuder. </t>
  </si>
  <si>
    <t>För att kunna hantera avfallet krävs samverkan med avfallsentreprenören.</t>
  </si>
  <si>
    <t>• Vid inköp av utrustning och större saker, beakta hela livscykeln, t.ex. möjligheter till leasing eller försäljning vid slutet av brukstiden. Underhåll för att maximera livslängden.</t>
  </si>
  <si>
    <t>• Se över var ni kan ersätta engångsartiklar med flergångsartiklar.</t>
  </si>
  <si>
    <t xml:space="preserve">• Välj varor och leverantörer som minimerar avfall och har minimala eller återvinningsbara förpackningar. </t>
  </si>
  <si>
    <t xml:space="preserve">• Genomför en första avfallsanalys för att identifiera de viktigaste föremål och material som kasseras. En avfallsanalys gör det möjligt för er att analysera det avfall som genereras i verksamheten och ange vilka typer av avfallsmaterial som produceras (t.ex. papper, kartong, metaller), hur stora mängder det rör sig om och hur förorenat det återvinningsbara materialet är. </t>
  </si>
  <si>
    <t>Avfall: förslag</t>
  </si>
  <si>
    <t>Uppfyller er plan lokala krav på återvinning och återvinns så mycket som det lokala systemet tillåter?</t>
  </si>
  <si>
    <t xml:space="preserve">Har ni tagit fram en plan för att minska det totala avfallet och öka andelen återvinningsbart avfall, med hjälp av avfallsanalysen och förslagen nedan ( där det är relevant)? </t>
  </si>
  <si>
    <t>Har ni analyserat ert avfall för att ta reda på hur mycket avfall ni producerar och hur stor andel som återvinns?</t>
  </si>
  <si>
    <t xml:space="preserve">Har ni minimerat avfallet i er organisation och maximerat återvinningen? </t>
  </si>
  <si>
    <t>Har ni lyckats eliminera avfall till deponi?</t>
  </si>
  <si>
    <t>Sorterar ni avfallet mellan återvinning och deponi/brännbart?</t>
  </si>
  <si>
    <t xml:space="preserve">I var ruta, välj YES eller NO </t>
  </si>
  <si>
    <t>• I den första delen av Theatre Green Book, ””Hållbara produktioner””, ges vägledning i hur man kan minska avfallet i produktioner och verkstäder.</t>
  </si>
  <si>
    <t>Steg 5 : Hantera avfall</t>
  </si>
  <si>
    <t>Prioriterar ni lokala leverantörer (inom alla avdelningar)?</t>
  </si>
  <si>
    <t>Har ni lyckats minska utsläppen från era leveranser, på årsbasis?</t>
  </si>
  <si>
    <t>Har ni tillämpat er leveransplan på varje enskild avdelning?</t>
  </si>
  <si>
    <t>Har ni en plan för att samordna och begränsa antalet leveranser till respektive avdelning samt minska transportsträckor överlag?</t>
  </si>
  <si>
    <t>Har ni lyckats minska utsläppen från era tjänsteresor på årsbasis?</t>
  </si>
  <si>
    <t>Använd Reseberäknaren (kalkylblad)</t>
  </si>
  <si>
    <t>Har ni implementerat er plan för hållbart resande?</t>
  </si>
  <si>
    <t>Finns det en plan för hållbart resande, inklusive ett krav på att undvika flygresor för resor upp till ett visst avstånd?</t>
  </si>
  <si>
    <t>Dokumenterar ni tjänsteresor (inte pendling) (inklusive konstnärers resor och repetitioner) med hjälp av resekalkylatorn?</t>
  </si>
  <si>
    <t>Tjänsteresor</t>
  </si>
  <si>
    <t>Uppmuntrar ni publiken att resa på ett hållbart sätt?</t>
  </si>
  <si>
    <t>Samlar ni in information om hur publiken reser?</t>
  </si>
  <si>
    <t>Ger ni er publik information om hållbara resealternativ (och/eller ber ni mottagande arrangörer att göra det)?</t>
  </si>
  <si>
    <t>Ger ni anställda, konstnärer och besökare information om hållbara resealternativ?</t>
  </si>
  <si>
    <t>I var ruta, välj YES eller NO</t>
  </si>
  <si>
    <t>Steg 6 : Hantera resor och transport</t>
  </si>
  <si>
    <t>• Kom ihåg att en rättvis och rimlig behandling av era leverantörer också är en del av hållbar upphandling. Se till att ni också uppfyller era avtalsförpliktelser (t.ex. att se till att fakturor betalas i tid).</t>
  </si>
  <si>
    <t>• Korrekt avtalshantering kräver tid och ansträngning från båda sidor, så se till att alla villkor som ingår i ett avtal är relevanta och proportionerliga i förhållande till avtalet.</t>
  </si>
  <si>
    <t xml:space="preserve">• Identifiera viktiga nyckelindikatorer eller servicenivåer i alla nya avtal. Försök att förhandla in dessa i befintliga avtal där så är möjligt. Den faktiska prestationen och hanteringen kan skilja sig från ursprungliga åtaganden, så ordna regelbundna uppföljningsmöten och bygg in brytklausuler i nya avtal och utlös dem om leverantörer inte uppfyller överenskomna mål. </t>
  </si>
  <si>
    <t>• Fråga nya och befintliga leverantörer om deras hållbarhetspolicyer, strategier och certifikat. Informera om den egna organisationens hållbarhetsmål. Små och medelstora företag bedriver ofta sin verksamhet på ett mer hållbart sätt än större företag (kortare leveranskedjor, lägre energi- och transportanvändning etc.), men de kanske inte är vana vid att prata om sin verksamhet i dessa termer.</t>
  </si>
  <si>
    <t>• Främja den lokala ekonomin: arrangera en ”leverantörsdag” och bjud in lokala företag, särskilt små och medelstora företag, att delta och höra om möjligheterna att leverera till er verksamhet.</t>
  </si>
  <si>
    <t>• Se till att alla medarbetare som arbetar med inköp förstår och använder policyn och dokumenten för hållbara inköp.</t>
  </si>
  <si>
    <t>• Ta fram en uppförandekod för leverantörer som beskriver er lägsta standard för hållbarhet och bifoga den till era standardvillkor och/eller annonsera den på er webbplats.</t>
  </si>
  <si>
    <t>• Undvik varor som måste fraktas med flyg.</t>
  </si>
  <si>
    <t>• Främja den lokala ekonomin genom att köpa produkter lokalt när så är möjligt.</t>
  </si>
  <si>
    <t>• Se över möjligheterna till leasing eller inhyrning inför ett direkt köp.</t>
  </si>
  <si>
    <t xml:space="preserve">• Hänvisa till allmänna standarder för upphandling där så är möjligt. t.ex. ”I förekommande fall kommer vi att använda Upphandlingsmyndighetens kriterier för upphandling av varor och tjänster. </t>
  </si>
  <si>
    <t>• Ange bedömningskriterier för inköp som inkluderar miljömässig hållbarhet, t.ex. ”För alla inköp över ett värde av 500 000 SEK ska minst 10 % av bedömningskriterierna vara kopplade till miljömässiga eller sociala aspekter.</t>
  </si>
  <si>
    <t>• Gå igenom era avtal för att identifiera vilka avtal som är centrala för att uppnå era hållbarhetsmål.</t>
  </si>
  <si>
    <t>Inköp</t>
  </si>
  <si>
    <t>• Samverka med leverantörer för att förbättra miljömässig och socioekonomisk kvalitet, från tillverkning till leverans och slutlig avyttring av en produkt eller tjänst.</t>
  </si>
  <si>
    <t xml:space="preserve">• Tänk på hela livscykeln för varor och tjänster, från tillverkning till avfallshantering, när ni fattar beslut om vad ni ska köpa. </t>
  </si>
  <si>
    <t>• Undvik att köpa in onödiga varor och tjänster. Inför ett nytt inköp, utmana er själva att se om det finns interna resurser som ni kan använda eller återanvända, och överväg att hyra eller leasa som alternativ till inköp. Att köpa som en del av en grupp och samäga varor eller tillgångar kan vara ett bra alternativ.</t>
  </si>
  <si>
    <t>Avtal och inköp: förslag</t>
  </si>
  <si>
    <t xml:space="preserve">Ställer ni krav på att alla större leverantörer och entreprenörer att uppfylla nyckeltal för hållbarhet? </t>
  </si>
  <si>
    <t>Har ni delgett den till alla relevanta avdelningar?</t>
  </si>
  <si>
    <t>Inkluderar ni er hållbarhetsstandard i större avtal?</t>
  </si>
  <si>
    <t>Tillämpas policyn av alla relevanta avdelningar?</t>
  </si>
  <si>
    <t>Har ni tagit fram en policy för hållbara inköp, med hjälp av de förslag som anges nedan (där så är relevant), för alla era större avtal?</t>
  </si>
  <si>
    <t xml:space="preserve">Inkluderar ni hållbarhetskriterier i valet av större leverantörer och entreprenörer i era inköp? </t>
  </si>
  <si>
    <t>Steg 7 : Avtal och inköp</t>
  </si>
  <si>
    <t>Välj land</t>
  </si>
  <si>
    <t>Sverige</t>
  </si>
  <si>
    <t>Björk plywood</t>
  </si>
  <si>
    <t>Furu- eller granplywood</t>
  </si>
  <si>
    <t>Europeiskt furu- eller granvirke</t>
  </si>
  <si>
    <t>Annan furu- eller granvirke</t>
  </si>
  <si>
    <t>Europeiskt lövträvirke</t>
  </si>
  <si>
    <t>Annan lövträvirke</t>
  </si>
  <si>
    <t>Stål</t>
  </si>
  <si>
    <t>Plaster generisk</t>
  </si>
  <si>
    <t xml:space="preserve">Kanalplast </t>
  </si>
  <si>
    <t xml:space="preserve">Klar polykarbonat </t>
  </si>
  <si>
    <t>Aluminiumkomposit (Diabond)</t>
  </si>
  <si>
    <t>Aluminium allmän, European Mix, Inc Imports</t>
  </si>
  <si>
    <t>Aluminium, producerad i Europa</t>
  </si>
  <si>
    <t>Aluminium allmän, hela världen</t>
  </si>
  <si>
    <t>Kostymer (nya)</t>
  </si>
  <si>
    <t>Kostymer (återbruk)</t>
  </si>
  <si>
    <t>Välj bränsle</t>
  </si>
  <si>
    <t>Diesel (liter)</t>
  </si>
  <si>
    <t>Bensin (liter)</t>
  </si>
  <si>
    <t>Gasol (LPG) (liter)</t>
  </si>
  <si>
    <t>Eldningsolja klass 1 (Fuel oil) (liter)</t>
  </si>
  <si>
    <t>Jordbruksdiesel (Gas oil) (liter)</t>
  </si>
  <si>
    <t>Biomassa (kgs)</t>
  </si>
  <si>
    <t>Cykel</t>
  </si>
  <si>
    <t>Bil</t>
  </si>
  <si>
    <t>Turistbuss (coach)</t>
  </si>
  <si>
    <t>Flyg</t>
  </si>
  <si>
    <t>Färja</t>
  </si>
  <si>
    <t>Motorcykel</t>
  </si>
  <si>
    <t>Tåg</t>
  </si>
  <si>
    <t>Skåpbil (lätt lastbil)</t>
  </si>
  <si>
    <t>Välj färdsätt</t>
  </si>
  <si>
    <t>Elektrisk</t>
  </si>
  <si>
    <t>Generisk lokalbuss</t>
  </si>
  <si>
    <t>Buss (lokalbuss)</t>
  </si>
  <si>
    <t>Generisk</t>
  </si>
  <si>
    <t>Bensin</t>
  </si>
  <si>
    <t>Kortdistans - Ekonomiklass</t>
  </si>
  <si>
    <t>Kortdistans - Business class</t>
  </si>
  <si>
    <t>Långdistans - Ekonomiklass</t>
  </si>
  <si>
    <t>Långdistans - Premium economy</t>
  </si>
  <si>
    <t>Långdistans - Business class</t>
  </si>
  <si>
    <t>Långdistans - First class</t>
  </si>
  <si>
    <t>Fotpassagerare</t>
  </si>
  <si>
    <t>Bilpassagerare</t>
  </si>
  <si>
    <t>Genomsnittlig</t>
  </si>
  <si>
    <t>Genomsnittligt passagerartåg</t>
  </si>
  <si>
    <t>Spårvagn (Light rail)</t>
  </si>
  <si>
    <t>Tunnelbana</t>
  </si>
  <si>
    <t>Tung lastbil (HGV)</t>
  </si>
  <si>
    <t>Båt</t>
  </si>
  <si>
    <t>Fraktflyg</t>
  </si>
  <si>
    <t>Fraktfartyg</t>
  </si>
  <si>
    <t>Energiberäknare för byggnader</t>
  </si>
  <si>
    <t>Elektricitet</t>
  </si>
  <si>
    <t>Naturgas</t>
  </si>
  <si>
    <t>Övriga bränslen</t>
  </si>
  <si>
    <t>Energianvändning (kWh)</t>
  </si>
  <si>
    <t>Utsläppsfaktor</t>
  </si>
  <si>
    <t>Utsläpp (kgCO2e)</t>
  </si>
  <si>
    <t>Land</t>
  </si>
  <si>
    <t>Tidsperiod</t>
  </si>
  <si>
    <t>Totala utsläpp (kgCO2e)</t>
  </si>
  <si>
    <t>Välj det land där er byggnad eller era byggnader är belägna och ange energiförbrukningen från mätaravläsningar eller fakturor för el och uppvärmning. Utsläppen kommer sedan automatiskt att beräknas.</t>
  </si>
  <si>
    <t>Ange energiförbrukning från mätaravläsningar eller energifakturor. Utsläpp beräknas automatiskt.</t>
  </si>
  <si>
    <t>Välj bränsletyp och ange sedan energiförbrukningen från mätaravläsningar eller fakturor. Utsläppen beräknas automatiskt.</t>
  </si>
  <si>
    <t>Bränsle</t>
  </si>
  <si>
    <t>Ytterligare information</t>
  </si>
  <si>
    <t>För att lägga till ytterligare rader i tabellerna låser du upp arket med lösenordet ”TGB”. Var noga med att inte ta bort någon formel och att kopiera formeln i kolumnerna F och G till de nya raderna.</t>
  </si>
  <si>
    <t>Observera att utsläppsvärdena är uppskattningar baserade på de mest aktuella utsläppsfaktorerna som tillhandahålls av nationella myndigheter och är avrundade till närmaste heltal.</t>
  </si>
  <si>
    <t>Sammanfattning</t>
  </si>
  <si>
    <t>Energikälla</t>
  </si>
  <si>
    <t>Nya plagg</t>
  </si>
  <si>
    <t>Ung. sträcka</t>
  </si>
  <si>
    <t>Välj färdmedel</t>
  </si>
  <si>
    <t>Bränsleförbrukn (i angivna enheter)</t>
  </si>
  <si>
    <t>Reseberäknare</t>
  </si>
  <si>
    <t>Välj längdenhet för resor (välj km):</t>
  </si>
  <si>
    <t>Tjänsteresor: personal och medarbetare (inte publik)</t>
  </si>
  <si>
    <t>Datum</t>
  </si>
  <si>
    <t>Beskrivning</t>
  </si>
  <si>
    <t>Land för merpart av resa</t>
  </si>
  <si>
    <t>Antal gånger resan görs</t>
  </si>
  <si>
    <t>Färdsätt</t>
  </si>
  <si>
    <t xml:space="preserve">Leveranser och godstransporter </t>
  </si>
  <si>
    <t>Ung. godsvikt (kg)</t>
  </si>
  <si>
    <t>Transportmedel</t>
  </si>
  <si>
    <t>Tips för att fylla i beräkningsverktyget</t>
  </si>
  <si>
    <t>Var noga med att i Sverige välja km som önskad längdenhet (kilometer eller miles) i cell I2.Detta kommer sedan att tillämpas på alla rader i båda tabellerna.</t>
  </si>
  <si>
    <t>Datum och beskrivning är endast för er egen referens.</t>
  </si>
  <si>
    <t>Genom att lägga till antalet resor kan du redovisa flera resenärer eller resor som gjorts flera gånger.</t>
  </si>
  <si>
    <t>För bil, skåpbil/minibuss (&lt;3500kg), cykel och motorcykel beräknas resan för ett helt fordon, medan resan för alla andra färdmedel beräknas per passagerare.</t>
  </si>
  <si>
    <t xml:space="preserve">Utsläppsvärdet är uppskattningar baserade på de mest aktuella utsläppsfaktorerna som tillhandahålls av nationella myndigheter och är avrundade till närmaste heltal. </t>
  </si>
  <si>
    <t>Summering av turné</t>
  </si>
  <si>
    <t>Färdmedel</t>
  </si>
  <si>
    <t>Sammanfattning och grafer här</t>
  </si>
  <si>
    <t xml:space="preserve">Summering av leveranser och godstransporter </t>
  </si>
  <si>
    <t>Skåpbil - Diesel</t>
  </si>
  <si>
    <t>Skåpbil - bensin</t>
  </si>
  <si>
    <t xml:space="preserve">Skåpbil - genomsnittlig </t>
  </si>
  <si>
    <t>Skåpbil - El</t>
  </si>
  <si>
    <t xml:space="preserve">Obligatoriska uppgifter: avstånd och färdmedel. Inkludera godsvikt för mer exakt beräkning. Undantaget är motorcyklar där godsvikt inte påverkar utsläppsvärdet.  </t>
  </si>
  <si>
    <t xml:space="preserve">Obligatoriska uppgifter: land, avstånd och färdmedel. </t>
  </si>
  <si>
    <t xml:space="preserve">För att lägga till ytterligare rader i tabellerna: lås upp upp arket med lösenordet ”TGB”. Var noga med att inte ta bort någon formel och att kopiera formeln i kolumnerna J och K till de nya raderna. </t>
  </si>
  <si>
    <t xml:space="preserve">Källor: utsläppsfaktorer </t>
  </si>
  <si>
    <t>160524 (UK) / 260126 (SV)</t>
  </si>
  <si>
    <r>
      <t xml:space="preserve">• Arrangera </t>
    </r>
    <r>
      <rPr>
        <b/>
        <sz val="14"/>
        <color theme="9"/>
        <rFont val="Calibri"/>
        <family val="2"/>
        <scheme val="minor"/>
      </rPr>
      <t>KOMPETENSUTVECKLING INOM MILJÖ OCH HÅLLBARHET</t>
    </r>
    <r>
      <rPr>
        <sz val="14"/>
        <color theme="1"/>
        <rFont val="Calibri"/>
        <family val="2"/>
        <scheme val="minor"/>
      </rPr>
      <t xml:space="preserve"> för minst 25% av personalen</t>
    </r>
    <r>
      <rPr>
        <sz val="14"/>
        <color rgb="FF000000"/>
        <rFont val="Calibri"/>
        <family val="2"/>
        <scheme val="minor"/>
      </rPr>
      <t xml:space="preserve">. Sätt en tidsplan för att uppnå mellannivån. </t>
    </r>
  </si>
  <si>
    <r>
      <t xml:space="preserve">• Arrangera </t>
    </r>
    <r>
      <rPr>
        <b/>
        <sz val="14"/>
        <color theme="9"/>
        <rFont val="Calibri (Brödtext)_x0000_"/>
      </rPr>
      <t xml:space="preserve">KOMPETENSUTVECKLING INOM MILJÖ OCH HÅLLBARHET </t>
    </r>
    <r>
      <rPr>
        <sz val="14"/>
        <color rgb="FF000000"/>
        <rFont val="Calibri"/>
        <family val="2"/>
        <scheme val="minor"/>
      </rPr>
      <t xml:space="preserve">för minst 75% av personalen. Erbjud utbildningstillfällen för frilansande medarbetare. Sätt en tidsplan för att uppnå högsta standardnivå. </t>
    </r>
  </si>
  <si>
    <r>
      <t xml:space="preserve">Ni kan också använda andra beräkningsverktyg, men se till att </t>
    </r>
    <r>
      <rPr>
        <b/>
        <sz val="12"/>
        <color theme="1"/>
        <rFont val="Calibri"/>
        <family val="2"/>
        <scheme val="minor"/>
      </rPr>
      <t>använda samma metod varje år</t>
    </r>
    <r>
      <rPr>
        <sz val="12"/>
        <color theme="1"/>
        <rFont val="Calibri"/>
        <family val="2"/>
        <scheme val="minor"/>
      </rPr>
      <t>.</t>
    </r>
  </si>
  <si>
    <r>
      <t xml:space="preserve">Ni kan också använda andra beräkningsverktyg, men se till att </t>
    </r>
    <r>
      <rPr>
        <b/>
        <i/>
        <sz val="14"/>
        <color rgb="FFFF0000"/>
        <rFont val="Calibri"/>
        <family val="2"/>
        <scheme val="minor"/>
      </rPr>
      <t>använda samma metod varje år</t>
    </r>
    <r>
      <rPr>
        <i/>
        <sz val="14"/>
        <color rgb="FFFF0000"/>
        <rFont val="Calibri"/>
        <family val="2"/>
        <scheme val="minor"/>
      </rPr>
      <t>.</t>
    </r>
  </si>
  <si>
    <t>Digitala rekommendationer</t>
  </si>
  <si>
    <t>• Undvik engångskärl genom att använda återanvändbara kärl (t.ex. av glas, återvunnen aluminium eller polykarbonat). Riskanalyser kan tillåta behållare av glas i salong (ofta endast på parkett). Återvunna aluminiumbukar anses ofta vara den minst dåliga engångsbehållaren. Återvunna polykarbonatglas är ofta populära och kan märkas med verksamhetens logotyp. Ett återanvändningsbart glas bör klara 1000-2000 diskningar.  Se mer information här: https:// theconversation.com/ranked-the-environmental-impact-of-five-different-soft-drink-containers-149642</t>
  </si>
  <si>
    <t>Det krävs kännedom om hur / var energin används för att snabbt och effektivt kunna minska förbrukningen.</t>
  </si>
  <si>
    <t>• Genomför en översyn av er byggnad med hjälp av TGBs "Undersökningsverktyget för byggnader" (se ”Hållbar verksamhet”). Undersökningsverktyget (en Excelarbetsbok) finns översatt till svenska.</t>
  </si>
  <si>
    <t>De flesta organisationer kan spara 20-25% av sina energikostnader genom bättre reglering av sina värme-, kyl-, ventilations- och belysningssystem, för att säkerställa att utrymmen endast värms, kyls, ventileras eller belyses när de används, och att alla system är avstängda resten av tiden. I avsnitt 2 i "Theatre Green Book: Hållbara byggnader””, finns vägledning om hur man uppgraderar styr- och reglersystemen.</t>
  </si>
  <si>
    <t>• Ta fram en policy för hållbara inköp som innehåller mål och tidsramar samt en redogörelse för verksamhetens hållbarhetsprioriteringar. I de fall det är lämpligt bör den omfatta de krav som anges nedan.</t>
  </si>
  <si>
    <t>Cellplast Polystyren EPS/XPS</t>
  </si>
  <si>
    <t>Skumplast PU18</t>
  </si>
  <si>
    <t>Polyuretan PU profiler</t>
  </si>
  <si>
    <t>Välj transportmedel</t>
  </si>
  <si>
    <t>"Turistbuss" är en chartrad buss av typen långfärdsbuss.</t>
  </si>
  <si>
    <t>Skåpbil och minibuss (max 9 säten) räknas som lätt lastbil ( &lt;3500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</si>
</sst>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
    <numFmt numFmtId="166" formatCode="0.00000"/>
    <numFmt numFmtId="167" formatCode="#,##0.0000"/>
  </numFmts>
  <fonts count="7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Calibri"/>
      <family val="2"/>
      <scheme val="minor"/>
    </font>
    <font>
      <sz val="11"/>
      <color theme="1"/>
      <name val="Calibri"/>
      <family val="2"/>
      <scheme val="minor"/>
    </font>
    <font>
      <b/>
      <u/>
      <sz val="11"/>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
      <b/>
      <sz val="16"/>
      <color rgb="FFFF000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sz val="12"/>
      <color theme="1"/>
      <name val="Calibri"/>
      <family val="2"/>
      <scheme val="minor"/>
    </font>
    <font>
      <b/>
      <sz val="36"/>
      <color rgb="FF92D050"/>
      <name val="Calibri"/>
      <family val="2"/>
      <scheme val="minor"/>
    </font>
    <font>
      <sz val="36"/>
      <color rgb="FF92D050"/>
      <name val="Calibri"/>
      <family val="2"/>
      <scheme val="minor"/>
    </font>
    <font>
      <sz val="12"/>
      <color theme="1"/>
      <name val="Arial"/>
      <family val="2"/>
    </font>
    <font>
      <b/>
      <sz val="24"/>
      <color theme="1"/>
      <name val="Calibri"/>
      <family val="2"/>
      <scheme val="minor"/>
    </font>
    <font>
      <b/>
      <i/>
      <sz val="12"/>
      <color theme="1"/>
      <name val="Calibri"/>
      <family val="2"/>
      <scheme val="minor"/>
    </font>
    <font>
      <i/>
      <sz val="14"/>
      <color rgb="FFFF0000"/>
      <name val="Calibri"/>
      <family val="2"/>
      <scheme val="minor"/>
    </font>
    <font>
      <i/>
      <sz val="12"/>
      <color rgb="FFFF0000"/>
      <name val="Calibri"/>
      <family val="2"/>
      <scheme val="minor"/>
    </font>
    <font>
      <i/>
      <sz val="11"/>
      <color rgb="FFFF0000"/>
      <name val="Calibri"/>
      <family val="2"/>
      <scheme val="minor"/>
    </font>
    <font>
      <b/>
      <sz val="24"/>
      <color theme="0"/>
      <name val="Calibri"/>
      <family val="2"/>
      <scheme val="minor"/>
    </font>
    <font>
      <b/>
      <sz val="24"/>
      <color rgb="FFFF0000"/>
      <name val="Avenir Next Bold"/>
    </font>
    <font>
      <b/>
      <sz val="22"/>
      <color theme="1"/>
      <name val="Calibri"/>
      <family val="2"/>
      <scheme val="minor"/>
    </font>
    <font>
      <b/>
      <sz val="36"/>
      <color theme="0"/>
      <name val="Calibri"/>
      <family val="2"/>
      <scheme val="minor"/>
    </font>
    <font>
      <sz val="14"/>
      <color theme="1"/>
      <name val="Calibri"/>
      <family val="2"/>
      <scheme val="minor"/>
    </font>
    <font>
      <b/>
      <i/>
      <sz val="11"/>
      <color rgb="FFFF0000"/>
      <name val="Calibri"/>
      <family val="2"/>
      <scheme val="minor"/>
    </font>
    <font>
      <sz val="11"/>
      <color rgb="FFFF0000"/>
      <name val="Calibri"/>
      <family val="2"/>
      <scheme val="minor"/>
    </font>
    <font>
      <b/>
      <sz val="36"/>
      <color rgb="FFFF0000"/>
      <name val="Calibri"/>
      <family val="2"/>
      <scheme val="minor"/>
    </font>
    <font>
      <sz val="12"/>
      <color theme="1"/>
      <name val="Calibri (Body)"/>
    </font>
    <font>
      <b/>
      <sz val="36"/>
      <color rgb="FFFF0000"/>
      <name val="Calibri"/>
      <family val="2"/>
    </font>
    <font>
      <b/>
      <i/>
      <sz val="14"/>
      <color rgb="FFFF0000"/>
      <name val="Calibri"/>
      <family val="2"/>
      <scheme val="minor"/>
    </font>
    <font>
      <b/>
      <sz val="14"/>
      <color rgb="FFFF0000"/>
      <name val="Avenir Next Regular"/>
    </font>
    <font>
      <b/>
      <i/>
      <sz val="18"/>
      <color rgb="FFC00000"/>
      <name val="Calibri"/>
      <family val="2"/>
      <scheme val="minor"/>
    </font>
    <font>
      <sz val="16"/>
      <color theme="1"/>
      <name val="Calibri"/>
      <family val="2"/>
      <scheme val="minor"/>
    </font>
    <font>
      <b/>
      <sz val="14"/>
      <color theme="1"/>
      <name val="Calibri"/>
      <family val="2"/>
      <scheme val="minor"/>
    </font>
    <font>
      <sz val="14"/>
      <color theme="9"/>
      <name val="Calibri"/>
      <family val="2"/>
      <scheme val="minor"/>
    </font>
    <font>
      <sz val="24"/>
      <color theme="1"/>
      <name val="Calibri"/>
      <family val="2"/>
      <scheme val="minor"/>
    </font>
    <font>
      <i/>
      <sz val="14"/>
      <color rgb="FF000000"/>
      <name val="Calibri"/>
      <family val="2"/>
      <scheme val="minor"/>
    </font>
    <font>
      <i/>
      <sz val="12"/>
      <color rgb="FF000000"/>
      <name val="Calibri"/>
      <family val="2"/>
      <scheme val="minor"/>
    </font>
    <font>
      <i/>
      <sz val="18"/>
      <color theme="1"/>
      <name val="Calibri"/>
      <family val="2"/>
      <scheme val="minor"/>
    </font>
    <font>
      <b/>
      <sz val="12"/>
      <color rgb="FFFF0000"/>
      <name val="Calibri"/>
      <family val="2"/>
      <scheme val="minor"/>
    </font>
    <font>
      <sz val="14"/>
      <color rgb="FF000000"/>
      <name val="Calibri"/>
      <family val="2"/>
      <scheme val="minor"/>
    </font>
    <font>
      <b/>
      <sz val="14"/>
      <color theme="9"/>
      <name val="Calibri"/>
      <family val="2"/>
      <scheme val="minor"/>
    </font>
    <font>
      <b/>
      <sz val="28"/>
      <color theme="1"/>
      <name val="Calibri"/>
      <family val="2"/>
      <scheme val="minor"/>
    </font>
    <font>
      <b/>
      <i/>
      <sz val="28"/>
      <color theme="1"/>
      <name val="Calibri"/>
      <family val="2"/>
      <scheme val="minor"/>
    </font>
    <font>
      <b/>
      <i/>
      <sz val="16"/>
      <color rgb="FFFF0000"/>
      <name val="Calibri"/>
      <family val="2"/>
      <scheme val="minor"/>
    </font>
    <font>
      <i/>
      <sz val="16"/>
      <color theme="1"/>
      <name val="Calibri"/>
      <family val="2"/>
      <scheme val="minor"/>
    </font>
    <font>
      <b/>
      <sz val="12"/>
      <color theme="0"/>
      <name val="Calibri"/>
      <family val="2"/>
      <scheme val="minor"/>
    </font>
    <font>
      <b/>
      <sz val="18"/>
      <color theme="1"/>
      <name val="Calibri"/>
      <family val="2"/>
      <scheme val="minor"/>
    </font>
    <font>
      <b/>
      <i/>
      <sz val="14"/>
      <color theme="1"/>
      <name val="Calibri"/>
      <family val="2"/>
      <scheme val="minor"/>
    </font>
    <font>
      <b/>
      <sz val="14"/>
      <color rgb="FFFF0000"/>
      <name val="Calibri"/>
      <family val="2"/>
      <scheme val="minor"/>
    </font>
    <font>
      <i/>
      <sz val="14"/>
      <color theme="1"/>
      <name val="Calibri"/>
      <family val="2"/>
      <scheme val="minor"/>
    </font>
    <font>
      <b/>
      <i/>
      <sz val="16"/>
      <color theme="1"/>
      <name val="Calibri"/>
      <family val="2"/>
      <scheme val="minor"/>
    </font>
    <font>
      <u/>
      <sz val="11"/>
      <color theme="10"/>
      <name val="Calibri"/>
      <family val="2"/>
      <scheme val="minor"/>
    </font>
    <font>
      <u/>
      <sz val="14"/>
      <color theme="10"/>
      <name val="Calibri"/>
      <family val="2"/>
      <scheme val="minor"/>
    </font>
    <font>
      <b/>
      <u/>
      <sz val="16"/>
      <color rgb="FFFF0000"/>
      <name val="Calibri"/>
      <family val="2"/>
      <scheme val="minor"/>
    </font>
    <font>
      <b/>
      <sz val="72"/>
      <color theme="0" tint="-0.249977111117893"/>
      <name val="Calibri"/>
      <family val="2"/>
      <scheme val="minor"/>
    </font>
    <font>
      <sz val="8"/>
      <name val="Calibri"/>
      <family val="2"/>
      <scheme val="minor"/>
    </font>
    <font>
      <sz val="11"/>
      <color rgb="FF002060"/>
      <name val="Calibri"/>
      <family val="2"/>
      <scheme val="minor"/>
    </font>
    <font>
      <sz val="11"/>
      <name val="Tenorite"/>
    </font>
    <font>
      <b/>
      <sz val="14"/>
      <color theme="9"/>
      <name val="Calibri (Brödtext)_x0000_"/>
    </font>
    <font>
      <sz val="14"/>
      <name val="Calibri (Brödtext)_x0000_"/>
    </font>
    <font>
      <sz val="14"/>
      <color theme="1"/>
      <name val="Calibri (Brödtext)_x0000_"/>
    </font>
    <font>
      <b/>
      <sz val="18"/>
      <color rgb="FFFF0000"/>
      <name val="Calibri"/>
      <family val="2"/>
      <scheme val="minor"/>
    </font>
    <font>
      <i/>
      <sz val="11"/>
      <color rgb="FFFF0000"/>
      <name val="Helvetica"/>
      <family val="2"/>
    </font>
    <font>
      <b/>
      <i/>
      <sz val="12"/>
      <color rgb="FFFF0000"/>
      <name val="Helvetica"/>
      <family val="2"/>
    </font>
    <font>
      <sz val="12"/>
      <color rgb="FF000000"/>
      <name val="Tahoma"/>
      <family val="2"/>
    </font>
  </fonts>
  <fills count="11">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bgColor theme="5"/>
      </patternFill>
    </fill>
    <fill>
      <patternFill patternType="solid">
        <fgColor rgb="FFE2EFDA"/>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9"/>
      </left>
      <right style="medium">
        <color theme="9"/>
      </right>
      <top style="medium">
        <color theme="9"/>
      </top>
      <bottom style="medium">
        <color theme="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5"/>
      </left>
      <right/>
      <top style="thin">
        <color theme="5"/>
      </top>
      <bottom/>
      <diagonal/>
    </border>
    <border>
      <left/>
      <right/>
      <top style="thin">
        <color theme="5"/>
      </top>
      <bottom/>
      <diagonal/>
    </border>
    <border>
      <left/>
      <right/>
      <top style="thin">
        <color theme="5"/>
      </top>
      <bottom style="thin">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theme="0" tint="-0.499984740745262"/>
      </bottom>
      <diagonal/>
    </border>
    <border>
      <left/>
      <right style="thin">
        <color theme="5"/>
      </right>
      <top style="thin">
        <color theme="5"/>
      </top>
      <bottom/>
      <diagonal/>
    </border>
  </borders>
  <cellStyleXfs count="13">
    <xf numFmtId="0" fontId="0" fillId="0" borderId="0"/>
    <xf numFmtId="0" fontId="8" fillId="0" borderId="0"/>
    <xf numFmtId="0" fontId="10" fillId="0" borderId="0" applyNumberFormat="0" applyFill="0" applyBorder="0" applyAlignment="0" applyProtection="0"/>
    <xf numFmtId="0" fontId="18" fillId="0" borderId="0"/>
    <xf numFmtId="0" fontId="21" fillId="0" borderId="0"/>
    <xf numFmtId="0" fontId="18" fillId="0" borderId="0"/>
    <xf numFmtId="0" fontId="18" fillId="0" borderId="0"/>
    <xf numFmtId="0" fontId="6" fillId="0" borderId="0"/>
    <xf numFmtId="0" fontId="60" fillId="0" borderId="0" applyNumberFormat="0" applyFill="0" applyBorder="0" applyAlignment="0" applyProtection="0"/>
    <xf numFmtId="0" fontId="6" fillId="0" borderId="0"/>
    <xf numFmtId="0" fontId="5" fillId="0" borderId="0"/>
    <xf numFmtId="0" fontId="1" fillId="0" borderId="0"/>
    <xf numFmtId="0" fontId="1" fillId="0" borderId="0"/>
  </cellStyleXfs>
  <cellXfs count="358">
    <xf numFmtId="0" fontId="0" fillId="0" borderId="0" xfId="0"/>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left" vertical="center" wrapText="1"/>
    </xf>
    <xf numFmtId="0" fontId="11" fillId="0" borderId="16" xfId="0" applyFont="1" applyBorder="1" applyAlignment="1">
      <alignment horizontal="center" vertical="center"/>
    </xf>
    <xf numFmtId="0" fontId="12" fillId="0" borderId="0" xfId="0" applyFont="1" applyAlignment="1">
      <alignment vertical="center" wrapText="1"/>
    </xf>
    <xf numFmtId="0" fontId="1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2" borderId="16" xfId="0" applyFont="1" applyFill="1" applyBorder="1" applyAlignment="1">
      <alignment horizontal="center" vertical="center"/>
    </xf>
    <xf numFmtId="0" fontId="19" fillId="0" borderId="0" xfId="0" applyFont="1" applyAlignment="1">
      <alignment horizontal="left" vertical="center"/>
    </xf>
    <xf numFmtId="0" fontId="28" fillId="0" borderId="0" xfId="0" applyFont="1" applyAlignment="1">
      <alignment horizontal="left" vertical="center"/>
    </xf>
    <xf numFmtId="0" fontId="30" fillId="2" borderId="0" xfId="0" applyFont="1" applyFill="1" applyAlignment="1">
      <alignment vertical="center"/>
    </xf>
    <xf numFmtId="0" fontId="31" fillId="0" borderId="0" xfId="0" applyFont="1"/>
    <xf numFmtId="0" fontId="31" fillId="0" borderId="0" xfId="0" applyFont="1" applyAlignment="1">
      <alignment vertical="center"/>
    </xf>
    <xf numFmtId="0" fontId="30" fillId="8" borderId="0" xfId="0" applyFont="1" applyFill="1" applyAlignment="1">
      <alignment vertical="center"/>
    </xf>
    <xf numFmtId="0" fontId="30" fillId="3" borderId="0" xfId="0" applyFont="1" applyFill="1" applyAlignment="1">
      <alignment vertical="center"/>
    </xf>
    <xf numFmtId="0" fontId="17"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13" fillId="0" borderId="0" xfId="0" applyFont="1" applyAlignment="1">
      <alignment vertical="center" wrapText="1"/>
    </xf>
    <xf numFmtId="0" fontId="29" fillId="0" borderId="0" xfId="0" applyFont="1" applyAlignment="1">
      <alignment vertical="center"/>
    </xf>
    <xf numFmtId="0" fontId="35" fillId="0" borderId="0" xfId="0" applyFont="1" applyAlignment="1">
      <alignment vertical="center" wrapText="1"/>
    </xf>
    <xf numFmtId="0" fontId="13" fillId="6" borderId="16" xfId="0" applyFont="1" applyFill="1" applyBorder="1" applyAlignment="1">
      <alignment horizontal="center" vertical="center" wrapText="1"/>
    </xf>
    <xf numFmtId="0" fontId="34" fillId="0" borderId="0" xfId="0" applyFont="1" applyAlignment="1">
      <alignment horizontal="left" vertical="center"/>
    </xf>
    <xf numFmtId="0" fontId="25" fillId="0" borderId="0" xfId="0" applyFont="1" applyAlignment="1">
      <alignment horizontal="right" vertical="top"/>
    </xf>
    <xf numFmtId="0" fontId="36" fillId="0" borderId="0" xfId="0" applyFont="1" applyAlignment="1">
      <alignment horizontal="left" vertical="center"/>
    </xf>
    <xf numFmtId="0" fontId="38" fillId="0" borderId="0" xfId="0" applyFont="1" applyAlignment="1">
      <alignment vertical="center" wrapText="1"/>
    </xf>
    <xf numFmtId="0" fontId="39" fillId="0" borderId="0" xfId="0" applyFont="1" applyAlignment="1">
      <alignment vertical="center"/>
    </xf>
    <xf numFmtId="0" fontId="25" fillId="0" borderId="0" xfId="0" applyFont="1" applyAlignment="1">
      <alignment horizontal="left" vertical="center" wrapText="1"/>
    </xf>
    <xf numFmtId="0" fontId="40" fillId="2" borderId="16" xfId="0" applyFont="1" applyFill="1" applyBorder="1" applyAlignment="1">
      <alignment horizontal="center" vertical="center"/>
    </xf>
    <xf numFmtId="0" fontId="40" fillId="8" borderId="16" xfId="0" applyFont="1" applyFill="1" applyBorder="1" applyAlignment="1">
      <alignment horizontal="center" vertical="center"/>
    </xf>
    <xf numFmtId="0" fontId="40" fillId="7" borderId="16" xfId="0" applyFont="1" applyFill="1" applyBorder="1" applyAlignment="1">
      <alignment horizontal="center" vertical="center"/>
    </xf>
    <xf numFmtId="0" fontId="22" fillId="8" borderId="30" xfId="0" applyFont="1" applyFill="1" applyBorder="1" applyAlignment="1">
      <alignment horizontal="center" vertical="center"/>
    </xf>
    <xf numFmtId="0" fontId="0" fillId="8" borderId="0" xfId="0" applyFill="1" applyAlignment="1">
      <alignment vertical="center" wrapText="1"/>
    </xf>
    <xf numFmtId="0" fontId="41" fillId="0" borderId="0" xfId="0" applyFont="1" applyAlignment="1">
      <alignment wrapText="1"/>
    </xf>
    <xf numFmtId="0" fontId="41" fillId="0" borderId="0" xfId="0" applyFont="1" applyAlignment="1">
      <alignment horizontal="left" vertical="center"/>
    </xf>
    <xf numFmtId="0" fontId="42" fillId="0" borderId="0" xfId="0" applyFont="1" applyAlignment="1">
      <alignment horizontal="center" vertical="center" wrapText="1"/>
    </xf>
    <xf numFmtId="0" fontId="41" fillId="0" borderId="0" xfId="0" applyFont="1" applyAlignment="1">
      <alignment horizontal="center" vertical="center" wrapText="1"/>
    </xf>
    <xf numFmtId="0" fontId="12" fillId="0" borderId="0" xfId="0" applyFont="1" applyAlignment="1">
      <alignment horizontal="center" vertical="center" wrapText="1"/>
    </xf>
    <xf numFmtId="0" fontId="41" fillId="0" borderId="0" xfId="0" applyFont="1" applyAlignment="1">
      <alignment horizontal="left" vertical="center" wrapText="1"/>
    </xf>
    <xf numFmtId="0" fontId="22" fillId="0" borderId="0" xfId="0" applyFont="1" applyAlignment="1">
      <alignment horizontal="left" vertical="center" wrapText="1"/>
    </xf>
    <xf numFmtId="0" fontId="11" fillId="0" borderId="0" xfId="0" applyFont="1" applyAlignment="1">
      <alignment horizontal="left" vertical="center" wrapText="1"/>
    </xf>
    <xf numFmtId="0" fontId="44" fillId="0" borderId="0" xfId="0" applyFont="1" applyAlignment="1">
      <alignment vertical="center" wrapText="1"/>
    </xf>
    <xf numFmtId="0" fontId="45" fillId="0" borderId="0" xfId="0" applyFont="1" applyAlignment="1">
      <alignment vertical="center" wrapText="1"/>
    </xf>
    <xf numFmtId="0" fontId="46"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vertical="center" wrapText="1"/>
    </xf>
    <xf numFmtId="0" fontId="31" fillId="0" borderId="0" xfId="0" applyFont="1" applyAlignment="1">
      <alignment horizontal="center" vertical="center" wrapText="1"/>
    </xf>
    <xf numFmtId="0" fontId="47" fillId="0" borderId="0" xfId="0" applyFont="1" applyAlignment="1">
      <alignment horizontal="left" vertical="center" wrapText="1"/>
    </xf>
    <xf numFmtId="0" fontId="12" fillId="0" borderId="0" xfId="0" applyFont="1" applyAlignment="1">
      <alignment horizontal="center" vertical="top" wrapText="1"/>
    </xf>
    <xf numFmtId="0" fontId="22" fillId="0" borderId="0" xfId="0" applyFont="1" applyAlignment="1">
      <alignment horizontal="left" vertical="center"/>
    </xf>
    <xf numFmtId="0" fontId="17" fillId="0" borderId="0" xfId="0" applyFont="1" applyAlignment="1">
      <alignment vertical="center" wrapText="1"/>
    </xf>
    <xf numFmtId="0" fontId="0" fillId="0" borderId="0" xfId="0" applyAlignment="1">
      <alignment horizontal="left" vertical="top"/>
    </xf>
    <xf numFmtId="0" fontId="0" fillId="0" borderId="0" xfId="0" applyAlignment="1">
      <alignment vertical="top"/>
    </xf>
    <xf numFmtId="0" fontId="11" fillId="0" borderId="0" xfId="0" applyFont="1" applyAlignment="1">
      <alignment vertical="center" wrapText="1"/>
    </xf>
    <xf numFmtId="0" fontId="0" fillId="0" borderId="0" xfId="0" applyAlignment="1">
      <alignment wrapText="1"/>
    </xf>
    <xf numFmtId="0" fontId="31" fillId="0" borderId="8" xfId="0" applyFont="1" applyBorder="1" applyAlignment="1">
      <alignment horizontal="left" vertical="center" wrapText="1"/>
    </xf>
    <xf numFmtId="0" fontId="31" fillId="0" borderId="9" xfId="0" applyFont="1" applyBorder="1" applyAlignment="1">
      <alignment vertical="center" wrapText="1"/>
    </xf>
    <xf numFmtId="0" fontId="31" fillId="0" borderId="3" xfId="0" applyFont="1" applyBorder="1" applyAlignment="1">
      <alignment horizontal="left" vertical="center" wrapText="1"/>
    </xf>
    <xf numFmtId="0" fontId="41" fillId="0" borderId="3" xfId="0" applyFont="1" applyBorder="1" applyAlignment="1">
      <alignment horizontal="left" vertical="center" wrapText="1"/>
    </xf>
    <xf numFmtId="0" fontId="41"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quotePrefix="1" applyFont="1" applyAlignment="1">
      <alignment horizontal="left" vertical="center"/>
    </xf>
    <xf numFmtId="0" fontId="22" fillId="2" borderId="30" xfId="0" applyFont="1" applyFill="1" applyBorder="1" applyAlignment="1">
      <alignment horizontal="center" vertical="center"/>
    </xf>
    <xf numFmtId="0" fontId="22" fillId="7" borderId="30" xfId="0" applyFont="1" applyFill="1" applyBorder="1" applyAlignment="1">
      <alignment horizontal="center" vertical="center"/>
    </xf>
    <xf numFmtId="0" fontId="0" fillId="2" borderId="0" xfId="0" applyFill="1" applyAlignment="1">
      <alignment vertical="center" wrapText="1"/>
    </xf>
    <xf numFmtId="0" fontId="0" fillId="3" borderId="0" xfId="0" applyFill="1" applyAlignment="1">
      <alignment vertical="center" wrapText="1"/>
    </xf>
    <xf numFmtId="0" fontId="50" fillId="8" borderId="5" xfId="2" applyFont="1" applyFill="1" applyBorder="1" applyAlignment="1">
      <alignment horizontal="center" vertical="center"/>
    </xf>
    <xf numFmtId="0" fontId="50" fillId="0" borderId="0" xfId="0" applyFont="1" applyAlignment="1">
      <alignment vertical="center"/>
    </xf>
    <xf numFmtId="0" fontId="50" fillId="8" borderId="5" xfId="0" applyFont="1" applyFill="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wrapText="1"/>
    </xf>
    <xf numFmtId="0" fontId="50" fillId="2" borderId="5" xfId="2" applyFont="1" applyFill="1" applyBorder="1" applyAlignment="1">
      <alignment horizontal="center" vertical="center"/>
    </xf>
    <xf numFmtId="0" fontId="50" fillId="2" borderId="5" xfId="0" applyFont="1" applyFill="1" applyBorder="1" applyAlignment="1">
      <alignment horizontal="center" vertical="center"/>
    </xf>
    <xf numFmtId="0" fontId="50" fillId="3" borderId="5" xfId="2" applyFont="1" applyFill="1" applyBorder="1" applyAlignment="1">
      <alignment horizontal="center" vertical="center"/>
    </xf>
    <xf numFmtId="0" fontId="50" fillId="3" borderId="5" xfId="0" applyFont="1" applyFill="1" applyBorder="1" applyAlignment="1">
      <alignment horizontal="center" vertical="center"/>
    </xf>
    <xf numFmtId="0" fontId="52" fillId="0" borderId="0" xfId="0" applyFont="1" applyAlignment="1">
      <alignment vertical="center" wrapText="1"/>
    </xf>
    <xf numFmtId="0" fontId="24" fillId="0" borderId="0" xfId="0" applyFont="1"/>
    <xf numFmtId="0" fontId="18" fillId="0" borderId="0" xfId="6" applyProtection="1">
      <protection locked="0"/>
    </xf>
    <xf numFmtId="0" fontId="18" fillId="0" borderId="0" xfId="6" applyAlignment="1" applyProtection="1">
      <alignment horizontal="left" vertical="top"/>
      <protection locked="0"/>
    </xf>
    <xf numFmtId="0" fontId="19" fillId="0" borderId="0" xfId="7" applyFont="1" applyProtection="1">
      <protection locked="0"/>
    </xf>
    <xf numFmtId="0" fontId="7" fillId="0" borderId="0" xfId="6" applyFont="1" applyProtection="1">
      <protection locked="0"/>
    </xf>
    <xf numFmtId="0" fontId="6" fillId="0" borderId="0" xfId="7" applyProtection="1">
      <protection locked="0"/>
    </xf>
    <xf numFmtId="0" fontId="56" fillId="0" borderId="0" xfId="7" applyFont="1" applyAlignment="1" applyProtection="1">
      <alignment vertical="center" wrapText="1"/>
      <protection locked="0"/>
    </xf>
    <xf numFmtId="0" fontId="57" fillId="0" borderId="0" xfId="7" applyFont="1" applyAlignment="1" applyProtection="1">
      <alignment vertical="center" wrapText="1"/>
      <protection locked="0"/>
    </xf>
    <xf numFmtId="0" fontId="56" fillId="0" borderId="0" xfId="7" applyFont="1" applyAlignment="1" applyProtection="1">
      <alignment horizontal="left" vertical="center" wrapText="1"/>
      <protection locked="0"/>
    </xf>
    <xf numFmtId="0" fontId="22" fillId="5" borderId="0" xfId="6" applyFont="1" applyFill="1" applyAlignment="1" applyProtection="1">
      <alignment horizontal="left" vertical="center"/>
      <protection locked="0"/>
    </xf>
    <xf numFmtId="0" fontId="18" fillId="5" borderId="0" xfId="6" applyFill="1" applyAlignment="1" applyProtection="1">
      <alignment horizontal="left" vertical="center"/>
      <protection locked="0"/>
    </xf>
    <xf numFmtId="0" fontId="18" fillId="0" borderId="0" xfId="6" applyAlignment="1" applyProtection="1">
      <alignment horizontal="left" vertical="center"/>
      <protection locked="0"/>
    </xf>
    <xf numFmtId="0" fontId="23" fillId="0" borderId="0" xfId="6" applyFont="1" applyAlignment="1" applyProtection="1">
      <alignment horizontal="center" vertical="center"/>
      <protection locked="0"/>
    </xf>
    <xf numFmtId="0" fontId="52" fillId="0" borderId="0" xfId="6" applyFont="1" applyAlignment="1" applyProtection="1">
      <alignment horizontal="left" vertical="center"/>
      <protection locked="0"/>
    </xf>
    <xf numFmtId="0" fontId="59" fillId="0" borderId="0" xfId="6" applyFont="1" applyAlignment="1" applyProtection="1">
      <alignment horizontal="left" vertical="top"/>
      <protection locked="0"/>
    </xf>
    <xf numFmtId="14" fontId="6" fillId="0" borderId="22" xfId="6" applyNumberFormat="1" applyFont="1" applyBorder="1" applyAlignment="1" applyProtection="1">
      <alignment horizontal="left" vertical="center"/>
      <protection locked="0"/>
    </xf>
    <xf numFmtId="14" fontId="6" fillId="0" borderId="21" xfId="6" applyNumberFormat="1" applyFont="1" applyBorder="1" applyAlignment="1" applyProtection="1">
      <alignment horizontal="left" vertical="center"/>
      <protection locked="0"/>
    </xf>
    <xf numFmtId="0" fontId="6" fillId="0" borderId="0" xfId="6" applyFont="1" applyAlignment="1" applyProtection="1">
      <alignment horizontal="left" vertical="center"/>
      <protection locked="0"/>
    </xf>
    <xf numFmtId="0" fontId="6" fillId="0" borderId="21" xfId="6" applyFont="1" applyBorder="1" applyAlignment="1" applyProtection="1">
      <alignment horizontal="left" vertical="center" wrapText="1"/>
      <protection locked="0"/>
    </xf>
    <xf numFmtId="0" fontId="6" fillId="0" borderId="21" xfId="6" applyFont="1" applyBorder="1" applyAlignment="1" applyProtection="1">
      <alignment horizontal="left" vertical="center"/>
      <protection locked="0"/>
    </xf>
    <xf numFmtId="0" fontId="23" fillId="0" borderId="16" xfId="6" applyFont="1" applyBorder="1" applyAlignment="1" applyProtection="1">
      <alignment horizontal="center" vertical="center"/>
      <protection locked="0"/>
    </xf>
    <xf numFmtId="0" fontId="18" fillId="0" borderId="0" xfId="6" applyAlignment="1" applyProtection="1">
      <alignment wrapText="1"/>
      <protection locked="0"/>
    </xf>
    <xf numFmtId="0" fontId="18" fillId="0" borderId="0" xfId="6" applyAlignment="1" applyProtection="1">
      <alignment vertical="top"/>
      <protection locked="0"/>
    </xf>
    <xf numFmtId="0" fontId="53" fillId="0" borderId="0" xfId="7" applyFont="1" applyAlignment="1" applyProtection="1">
      <alignment vertical="top"/>
      <protection locked="0"/>
    </xf>
    <xf numFmtId="0" fontId="53" fillId="0" borderId="0" xfId="6" applyFont="1" applyAlignment="1" applyProtection="1">
      <alignment vertical="center"/>
      <protection locked="0"/>
    </xf>
    <xf numFmtId="0" fontId="24" fillId="0" borderId="0" xfId="6" applyFont="1" applyAlignment="1" applyProtection="1">
      <alignment vertical="center"/>
      <protection locked="0"/>
    </xf>
    <xf numFmtId="0" fontId="17" fillId="0" borderId="0" xfId="4" applyFont="1" applyProtection="1">
      <protection locked="0"/>
    </xf>
    <xf numFmtId="0" fontId="22" fillId="5" borderId="0" xfId="6" applyFont="1" applyFill="1" applyAlignment="1" applyProtection="1">
      <alignment vertical="center"/>
      <protection locked="0"/>
    </xf>
    <xf numFmtId="0" fontId="18" fillId="5" borderId="0" xfId="6" applyFill="1" applyProtection="1">
      <protection locked="0"/>
    </xf>
    <xf numFmtId="0" fontId="18" fillId="5" borderId="0" xfId="6" applyFill="1" applyAlignment="1" applyProtection="1">
      <alignment horizontal="left" vertical="top"/>
      <protection locked="0"/>
    </xf>
    <xf numFmtId="0" fontId="23" fillId="0" borderId="39" xfId="6" applyFont="1" applyBorder="1" applyAlignment="1" applyProtection="1">
      <alignment vertical="center"/>
      <protection locked="0"/>
    </xf>
    <xf numFmtId="0" fontId="52" fillId="0" borderId="0" xfId="6" applyFont="1" applyProtection="1">
      <protection locked="0"/>
    </xf>
    <xf numFmtId="0" fontId="41" fillId="0" borderId="0" xfId="6" applyFont="1" applyProtection="1">
      <protection locked="0"/>
    </xf>
    <xf numFmtId="0" fontId="31" fillId="0" borderId="0" xfId="6" applyFont="1" applyProtection="1">
      <protection locked="0"/>
    </xf>
    <xf numFmtId="0" fontId="53" fillId="0" borderId="0" xfId="6" applyFont="1" applyAlignment="1" applyProtection="1">
      <alignment vertical="top" wrapText="1"/>
      <protection locked="0"/>
    </xf>
    <xf numFmtId="0" fontId="53" fillId="0" borderId="0" xfId="7" applyFont="1" applyAlignment="1" applyProtection="1">
      <alignment vertical="top" wrapText="1"/>
      <protection locked="0"/>
    </xf>
    <xf numFmtId="0" fontId="59" fillId="0" borderId="0" xfId="6" applyFont="1" applyProtection="1">
      <protection locked="0"/>
    </xf>
    <xf numFmtId="0" fontId="18" fillId="0" borderId="0" xfId="6" applyAlignment="1" applyProtection="1">
      <alignment horizontal="center"/>
      <protection locked="0"/>
    </xf>
    <xf numFmtId="0" fontId="6" fillId="0" borderId="21" xfId="3" applyFont="1" applyBorder="1" applyProtection="1">
      <protection locked="0"/>
    </xf>
    <xf numFmtId="2" fontId="6" fillId="0" borderId="21" xfId="3" applyNumberFormat="1" applyFont="1" applyBorder="1" applyAlignment="1" applyProtection="1">
      <alignment horizontal="left" vertical="top"/>
      <protection locked="0"/>
    </xf>
    <xf numFmtId="2" fontId="6" fillId="0" borderId="21" xfId="3" applyNumberFormat="1" applyFont="1" applyBorder="1" applyProtection="1">
      <protection locked="0"/>
    </xf>
    <xf numFmtId="0" fontId="61" fillId="0" borderId="0" xfId="8" applyFont="1" applyAlignment="1" applyProtection="1">
      <protection locked="0"/>
    </xf>
    <xf numFmtId="0" fontId="19" fillId="0" borderId="0" xfId="9" applyFont="1" applyProtection="1">
      <protection locked="0"/>
    </xf>
    <xf numFmtId="0" fontId="20" fillId="0" borderId="0" xfId="9" applyFont="1" applyProtection="1">
      <protection locked="0"/>
    </xf>
    <xf numFmtId="0" fontId="18" fillId="0" borderId="0" xfId="3" applyProtection="1">
      <protection locked="0"/>
    </xf>
    <xf numFmtId="0" fontId="6" fillId="0" borderId="0" xfId="9" applyProtection="1">
      <protection locked="0"/>
    </xf>
    <xf numFmtId="0" fontId="18" fillId="0" borderId="0" xfId="3" applyAlignment="1" applyProtection="1">
      <alignment horizontal="left" vertical="top"/>
      <protection locked="0"/>
    </xf>
    <xf numFmtId="0" fontId="22" fillId="5" borderId="0" xfId="3" applyFont="1" applyFill="1" applyAlignment="1" applyProtection="1">
      <alignment vertical="center"/>
      <protection locked="0"/>
    </xf>
    <xf numFmtId="0" fontId="17" fillId="5" borderId="0" xfId="3" applyFont="1" applyFill="1" applyAlignment="1" applyProtection="1">
      <alignment horizontal="left" vertical="top"/>
      <protection locked="0"/>
    </xf>
    <xf numFmtId="0" fontId="18" fillId="5" borderId="0" xfId="3" applyFill="1" applyProtection="1">
      <protection locked="0"/>
    </xf>
    <xf numFmtId="0" fontId="18" fillId="5" borderId="0" xfId="3" applyFill="1" applyAlignment="1" applyProtection="1">
      <alignment horizontal="left" vertical="top"/>
      <protection locked="0"/>
    </xf>
    <xf numFmtId="0" fontId="23" fillId="0" borderId="0" xfId="3" applyFont="1" applyAlignment="1" applyProtection="1">
      <alignment horizontal="center" vertical="center"/>
      <protection locked="0"/>
    </xf>
    <xf numFmtId="0" fontId="6" fillId="0" borderId="0" xfId="3" applyFont="1" applyProtection="1">
      <protection locked="0"/>
    </xf>
    <xf numFmtId="0" fontId="23" fillId="0" borderId="16" xfId="3" applyFont="1" applyBorder="1" applyAlignment="1" applyProtection="1">
      <alignment horizontal="center" vertical="center"/>
      <protection locked="0"/>
    </xf>
    <xf numFmtId="0" fontId="25" fillId="0" borderId="0" xfId="3" applyFont="1" applyAlignment="1" applyProtection="1">
      <alignment vertical="center" wrapText="1"/>
      <protection locked="0"/>
    </xf>
    <xf numFmtId="0" fontId="18" fillId="0" borderId="0" xfId="3" applyAlignment="1" applyProtection="1">
      <alignment vertical="top"/>
      <protection locked="0"/>
    </xf>
    <xf numFmtId="0" fontId="11" fillId="0" borderId="0" xfId="3" applyFont="1" applyAlignment="1" applyProtection="1">
      <alignment vertical="center" wrapText="1"/>
      <protection locked="0"/>
    </xf>
    <xf numFmtId="0" fontId="18" fillId="0" borderId="0" xfId="3" applyAlignment="1" applyProtection="1">
      <alignment wrapText="1"/>
      <protection locked="0"/>
    </xf>
    <xf numFmtId="0" fontId="17" fillId="6" borderId="22" xfId="3" applyFont="1" applyFill="1" applyBorder="1" applyAlignment="1" applyProtection="1">
      <alignment horizontal="center" vertical="center" wrapText="1"/>
      <protection locked="0"/>
    </xf>
    <xf numFmtId="0" fontId="18" fillId="0" borderId="0" xfId="3" applyAlignment="1" applyProtection="1">
      <alignment vertical="center" wrapText="1"/>
      <protection locked="0"/>
    </xf>
    <xf numFmtId="0" fontId="18" fillId="0" borderId="0" xfId="3" applyAlignment="1" applyProtection="1">
      <alignment horizontal="left" vertical="top" wrapText="1"/>
      <protection locked="0"/>
    </xf>
    <xf numFmtId="0" fontId="22" fillId="5" borderId="0" xfId="3" applyFont="1" applyFill="1" applyAlignment="1" applyProtection="1">
      <alignment horizontal="left" vertical="center"/>
      <protection locked="0"/>
    </xf>
    <xf numFmtId="0" fontId="17" fillId="5" borderId="0" xfId="3" applyFont="1" applyFill="1" applyAlignment="1" applyProtection="1">
      <alignment horizontal="left" vertical="center"/>
      <protection locked="0"/>
    </xf>
    <xf numFmtId="0" fontId="18" fillId="5" borderId="0" xfId="3" applyFill="1" applyAlignment="1" applyProtection="1">
      <alignment horizontal="left" vertical="center"/>
      <protection locked="0"/>
    </xf>
    <xf numFmtId="0" fontId="18" fillId="0" borderId="0" xfId="3" applyAlignment="1" applyProtection="1">
      <alignment horizontal="left" vertical="center"/>
      <protection locked="0"/>
    </xf>
    <xf numFmtId="0" fontId="59" fillId="0" borderId="0" xfId="3" applyFont="1" applyAlignment="1" applyProtection="1">
      <alignment wrapText="1"/>
      <protection locked="0"/>
    </xf>
    <xf numFmtId="0" fontId="22" fillId="10" borderId="0" xfId="6" applyFont="1" applyFill="1" applyAlignment="1" applyProtection="1">
      <alignment horizontal="left" vertical="center"/>
      <protection locked="0"/>
    </xf>
    <xf numFmtId="0" fontId="40" fillId="0" borderId="0" xfId="4" applyFont="1"/>
    <xf numFmtId="0" fontId="24" fillId="0" borderId="0" xfId="4" applyFont="1" applyAlignment="1">
      <alignment horizontal="left" vertical="center" wrapText="1"/>
    </xf>
    <xf numFmtId="0" fontId="24" fillId="0" borderId="0" xfId="4" applyFont="1" applyAlignment="1">
      <alignment horizontal="left" vertical="center"/>
    </xf>
    <xf numFmtId="0" fontId="4" fillId="0" borderId="21" xfId="3" applyFont="1" applyBorder="1" applyProtection="1">
      <protection locked="0"/>
    </xf>
    <xf numFmtId="164" fontId="18" fillId="6" borderId="21" xfId="3" applyNumberFormat="1" applyFill="1" applyBorder="1" applyAlignment="1" applyProtection="1">
      <alignment horizontal="center" vertical="center"/>
      <protection hidden="1"/>
    </xf>
    <xf numFmtId="1" fontId="18" fillId="0" borderId="21" xfId="3" applyNumberFormat="1" applyBorder="1" applyAlignment="1" applyProtection="1">
      <alignment horizontal="center" vertical="top"/>
      <protection hidden="1"/>
    </xf>
    <xf numFmtId="1" fontId="17" fillId="5" borderId="23" xfId="3" applyNumberFormat="1" applyFont="1" applyFill="1" applyBorder="1" applyAlignment="1" applyProtection="1">
      <alignment horizontal="center" vertical="center" wrapText="1"/>
      <protection hidden="1"/>
    </xf>
    <xf numFmtId="1" fontId="18" fillId="0" borderId="16" xfId="3" applyNumberFormat="1" applyBorder="1" applyProtection="1">
      <protection hidden="1"/>
    </xf>
    <xf numFmtId="1" fontId="18" fillId="0" borderId="0" xfId="3" applyNumberFormat="1" applyProtection="1">
      <protection hidden="1"/>
    </xf>
    <xf numFmtId="164" fontId="18" fillId="6" borderId="21" xfId="6" applyNumberFormat="1" applyFill="1" applyBorder="1" applyAlignment="1" applyProtection="1">
      <alignment horizontal="center" vertical="center"/>
      <protection hidden="1"/>
    </xf>
    <xf numFmtId="1" fontId="18" fillId="0" borderId="21" xfId="6" applyNumberFormat="1" applyBorder="1" applyAlignment="1" applyProtection="1">
      <alignment horizontal="center" vertical="center"/>
      <protection hidden="1"/>
    </xf>
    <xf numFmtId="1" fontId="17" fillId="5" borderId="23" xfId="6" applyNumberFormat="1" applyFont="1" applyFill="1" applyBorder="1" applyAlignment="1" applyProtection="1">
      <alignment horizontal="center" vertical="center" wrapText="1"/>
      <protection hidden="1"/>
    </xf>
    <xf numFmtId="165" fontId="18" fillId="6" borderId="21" xfId="6" applyNumberFormat="1" applyFill="1" applyBorder="1" applyAlignment="1" applyProtection="1">
      <alignment horizontal="center" vertical="center"/>
      <protection hidden="1"/>
    </xf>
    <xf numFmtId="1" fontId="18" fillId="0" borderId="21" xfId="6" applyNumberFormat="1" applyBorder="1" applyAlignment="1" applyProtection="1">
      <alignment horizontal="center" vertical="top"/>
      <protection hidden="1"/>
    </xf>
    <xf numFmtId="1" fontId="18" fillId="0" borderId="16" xfId="6" applyNumberFormat="1" applyBorder="1" applyProtection="1">
      <protection hidden="1"/>
    </xf>
    <xf numFmtId="0" fontId="18" fillId="0" borderId="0" xfId="5" applyProtection="1">
      <protection locked="0"/>
    </xf>
    <xf numFmtId="0" fontId="18" fillId="5" borderId="0" xfId="5" applyFill="1" applyProtection="1">
      <protection locked="0"/>
    </xf>
    <xf numFmtId="0" fontId="6" fillId="5" borderId="0" xfId="9" applyFill="1" applyProtection="1">
      <protection locked="0"/>
    </xf>
    <xf numFmtId="0" fontId="18" fillId="5" borderId="0" xfId="9" applyFont="1" applyFill="1" applyProtection="1">
      <protection locked="0"/>
    </xf>
    <xf numFmtId="0" fontId="60" fillId="0" borderId="0" xfId="8" applyFill="1" applyProtection="1">
      <protection locked="0"/>
    </xf>
    <xf numFmtId="0" fontId="18" fillId="0" borderId="0" xfId="5"/>
    <xf numFmtId="0" fontId="10" fillId="0" borderId="0" xfId="2" applyFill="1" applyProtection="1"/>
    <xf numFmtId="0" fontId="6" fillId="0" borderId="0" xfId="9"/>
    <xf numFmtId="0" fontId="3" fillId="0" borderId="0" xfId="9" applyFont="1"/>
    <xf numFmtId="0" fontId="60" fillId="0" borderId="0" xfId="8" applyFill="1" applyProtection="1"/>
    <xf numFmtId="0" fontId="2" fillId="0" borderId="0" xfId="9" applyFont="1"/>
    <xf numFmtId="0" fontId="0" fillId="5" borderId="34" xfId="5" applyFont="1" applyFill="1" applyBorder="1"/>
    <xf numFmtId="0" fontId="18" fillId="0" borderId="35" xfId="9" applyFont="1" applyBorder="1"/>
    <xf numFmtId="166" fontId="65" fillId="0" borderId="0" xfId="0" applyNumberFormat="1" applyFont="1"/>
    <xf numFmtId="0" fontId="6" fillId="0" borderId="36" xfId="9" applyBorder="1"/>
    <xf numFmtId="0" fontId="6" fillId="0" borderId="35" xfId="9" applyBorder="1"/>
    <xf numFmtId="0" fontId="0" fillId="5" borderId="34" xfId="0" applyFill="1" applyBorder="1" applyProtection="1">
      <protection locked="0"/>
    </xf>
    <xf numFmtId="0" fontId="18" fillId="0" borderId="35" xfId="5" applyBorder="1"/>
    <xf numFmtId="164" fontId="0" fillId="0" borderId="16" xfId="0" applyNumberFormat="1" applyBorder="1"/>
    <xf numFmtId="0" fontId="18" fillId="0" borderId="0" xfId="5" applyAlignment="1">
      <alignment wrapText="1"/>
    </xf>
    <xf numFmtId="167" fontId="66" fillId="0" borderId="16" xfId="0" applyNumberFormat="1" applyFont="1" applyBorder="1"/>
    <xf numFmtId="166" fontId="65" fillId="0" borderId="35" xfId="0" applyNumberFormat="1" applyFont="1" applyBorder="1"/>
    <xf numFmtId="0" fontId="54" fillId="9" borderId="0" xfId="5" applyFont="1" applyFill="1"/>
    <xf numFmtId="0" fontId="60" fillId="0" borderId="0" xfId="8" applyProtection="1"/>
    <xf numFmtId="0" fontId="54" fillId="9" borderId="0" xfId="9" applyFont="1" applyFill="1"/>
    <xf numFmtId="0" fontId="54" fillId="9" borderId="34" xfId="0" applyFont="1" applyFill="1" applyBorder="1"/>
    <xf numFmtId="0" fontId="54" fillId="9" borderId="35" xfId="0" applyFont="1" applyFill="1" applyBorder="1"/>
    <xf numFmtId="0" fontId="54" fillId="9" borderId="40" xfId="0" applyFont="1" applyFill="1" applyBorder="1"/>
    <xf numFmtId="0" fontId="17" fillId="6" borderId="22" xfId="6" applyFont="1" applyFill="1" applyBorder="1" applyAlignment="1" applyProtection="1">
      <alignment horizontal="center" vertical="center" wrapText="1"/>
      <protection locked="0"/>
    </xf>
    <xf numFmtId="0" fontId="18" fillId="0" borderId="16" xfId="6" applyBorder="1" applyAlignment="1">
      <alignment horizontal="left" vertical="center"/>
    </xf>
    <xf numFmtId="0" fontId="23" fillId="0" borderId="0" xfId="6" applyFont="1" applyAlignment="1">
      <alignment horizontal="center" vertical="center"/>
    </xf>
    <xf numFmtId="0" fontId="0" fillId="0" borderId="35" xfId="9" applyFont="1" applyBorder="1"/>
    <xf numFmtId="0" fontId="18" fillId="0" borderId="16" xfId="3" applyBorder="1"/>
    <xf numFmtId="0" fontId="10" fillId="0" borderId="0" xfId="2" applyAlignment="1" applyProtection="1">
      <protection locked="0"/>
    </xf>
    <xf numFmtId="0" fontId="0" fillId="10" borderId="35" xfId="9" applyFont="1" applyFill="1" applyBorder="1" applyProtection="1">
      <protection locked="0"/>
    </xf>
    <xf numFmtId="0" fontId="0" fillId="0" borderId="0" xfId="0" applyAlignment="1">
      <alignment vertical="center" wrapText="1"/>
    </xf>
    <xf numFmtId="0" fontId="31" fillId="0" borderId="3" xfId="0" applyFont="1" applyBorder="1" applyAlignment="1">
      <alignment vertical="center" wrapText="1"/>
    </xf>
    <xf numFmtId="0" fontId="31" fillId="0" borderId="13" xfId="0" applyFont="1" applyBorder="1" applyAlignment="1">
      <alignment vertical="center" wrapText="1"/>
    </xf>
    <xf numFmtId="0" fontId="0" fillId="0" borderId="0" xfId="0" applyAlignment="1">
      <alignment horizontal="left" vertical="center" wrapText="1"/>
    </xf>
    <xf numFmtId="0" fontId="13" fillId="0" borderId="0" xfId="0" applyFont="1" applyAlignment="1">
      <alignment horizontal="center" vertical="center" wrapText="1"/>
    </xf>
    <xf numFmtId="0" fontId="1" fillId="0" borderId="0" xfId="11"/>
    <xf numFmtId="0" fontId="1" fillId="0" borderId="0" xfId="11" applyAlignment="1">
      <alignment horizontal="center"/>
    </xf>
    <xf numFmtId="0" fontId="63" fillId="0" borderId="0" xfId="11" applyFont="1" applyAlignment="1">
      <alignment horizontal="right" vertical="center"/>
    </xf>
    <xf numFmtId="0" fontId="12" fillId="0" borderId="0" xfId="11" applyFont="1" applyAlignment="1">
      <alignment vertical="top" wrapText="1"/>
    </xf>
    <xf numFmtId="0" fontId="13" fillId="0" borderId="0" xfId="11" applyFont="1" applyAlignment="1">
      <alignment vertical="center"/>
    </xf>
    <xf numFmtId="0" fontId="62" fillId="0" borderId="0" xfId="11" applyFont="1" applyAlignment="1">
      <alignment vertical="center"/>
    </xf>
    <xf numFmtId="0" fontId="24" fillId="0" borderId="0" xfId="11" applyFont="1"/>
    <xf numFmtId="0" fontId="17" fillId="0" borderId="0" xfId="11" applyFont="1"/>
    <xf numFmtId="0" fontId="40" fillId="0" borderId="0" xfId="11" applyFont="1"/>
    <xf numFmtId="0" fontId="12" fillId="0" borderId="0" xfId="11" applyFont="1" applyAlignment="1">
      <alignment horizontal="left" vertical="top" wrapText="1"/>
    </xf>
    <xf numFmtId="0" fontId="56" fillId="0" borderId="0" xfId="11" applyFont="1" applyAlignment="1">
      <alignment wrapText="1"/>
    </xf>
    <xf numFmtId="0" fontId="56" fillId="0" borderId="0" xfId="11" applyFont="1"/>
    <xf numFmtId="49" fontId="17" fillId="0" borderId="0" xfId="11" applyNumberFormat="1" applyFont="1" applyAlignment="1">
      <alignment horizontal="center"/>
    </xf>
    <xf numFmtId="49" fontId="1" fillId="0" borderId="0" xfId="11" applyNumberFormat="1" applyAlignment="1">
      <alignment horizontal="center"/>
    </xf>
    <xf numFmtId="0" fontId="53" fillId="0" borderId="0" xfId="11" applyFont="1"/>
    <xf numFmtId="49" fontId="40" fillId="0" borderId="0" xfId="11" applyNumberFormat="1" applyFont="1" applyAlignment="1">
      <alignment horizontal="center"/>
    </xf>
    <xf numFmtId="0" fontId="24" fillId="0" borderId="0" xfId="11" applyFont="1" applyAlignment="1">
      <alignment horizontal="left" vertical="center" wrapText="1"/>
    </xf>
    <xf numFmtId="0" fontId="17" fillId="0" borderId="0" xfId="11" applyFont="1" applyAlignment="1">
      <alignment horizontal="left" vertical="center"/>
    </xf>
    <xf numFmtId="0" fontId="24" fillId="0" borderId="0" xfId="11" applyFont="1" applyAlignment="1">
      <alignment horizontal="left" vertical="center"/>
    </xf>
    <xf numFmtId="0" fontId="31" fillId="0" borderId="0" xfId="11" applyFont="1"/>
    <xf numFmtId="0" fontId="7" fillId="0" borderId="0" xfId="11" applyFont="1"/>
    <xf numFmtId="0" fontId="22" fillId="0" borderId="0" xfId="11" applyFont="1"/>
    <xf numFmtId="0" fontId="19" fillId="0" borderId="0" xfId="11" applyFont="1"/>
    <xf numFmtId="0" fontId="70" fillId="0" borderId="0" xfId="0" quotePrefix="1" applyFont="1" applyAlignment="1">
      <alignment horizontal="left" vertical="center"/>
    </xf>
    <xf numFmtId="0" fontId="70" fillId="0" borderId="0" xfId="0" applyFont="1" applyAlignment="1">
      <alignment horizontal="left" vertical="center" wrapText="1"/>
    </xf>
    <xf numFmtId="0" fontId="71" fillId="0" borderId="0" xfId="0" applyFont="1"/>
    <xf numFmtId="0" fontId="72" fillId="0" borderId="0" xfId="0" applyFont="1"/>
    <xf numFmtId="0" fontId="1" fillId="0" borderId="0" xfId="12" applyAlignment="1">
      <alignment vertical="center"/>
    </xf>
    <xf numFmtId="0" fontId="15" fillId="0" borderId="0" xfId="12" applyFont="1" applyAlignment="1">
      <alignment horizontal="center" vertical="center"/>
    </xf>
    <xf numFmtId="0" fontId="1" fillId="0" borderId="0" xfId="12" applyAlignment="1">
      <alignment vertical="center" wrapText="1"/>
    </xf>
    <xf numFmtId="0" fontId="1" fillId="4" borderId="27" xfId="12" applyFill="1" applyBorder="1" applyAlignment="1">
      <alignment vertical="center" wrapText="1"/>
    </xf>
    <xf numFmtId="0" fontId="1" fillId="4" borderId="26" xfId="12" applyFill="1" applyBorder="1" applyAlignment="1">
      <alignment vertical="center" wrapText="1"/>
    </xf>
    <xf numFmtId="0" fontId="1" fillId="4" borderId="19" xfId="12" applyFill="1" applyBorder="1" applyAlignment="1">
      <alignment vertical="center" wrapText="1"/>
    </xf>
    <xf numFmtId="0" fontId="1" fillId="4" borderId="16" xfId="12" applyFill="1" applyBorder="1" applyAlignment="1">
      <alignment vertical="center" wrapText="1"/>
    </xf>
    <xf numFmtId="0" fontId="32" fillId="0" borderId="16" xfId="12" applyFont="1" applyBorder="1" applyAlignment="1">
      <alignment horizontal="center" vertical="center"/>
    </xf>
    <xf numFmtId="0" fontId="26" fillId="0" borderId="27" xfId="12" applyFont="1" applyBorder="1" applyAlignment="1">
      <alignment vertical="center" wrapText="1"/>
    </xf>
    <xf numFmtId="0" fontId="26" fillId="0" borderId="26" xfId="12" applyFont="1" applyBorder="1" applyAlignment="1">
      <alignment vertical="center" wrapText="1"/>
    </xf>
    <xf numFmtId="0" fontId="26" fillId="0" borderId="19" xfId="12" applyFont="1" applyBorder="1" applyAlignment="1">
      <alignment vertical="center" wrapText="1"/>
    </xf>
    <xf numFmtId="0" fontId="13" fillId="0" borderId="0" xfId="12" applyFont="1" applyAlignment="1">
      <alignment vertical="center" wrapText="1"/>
    </xf>
    <xf numFmtId="0" fontId="1" fillId="4" borderId="17" xfId="12" applyFill="1" applyBorder="1" applyAlignment="1">
      <alignment vertical="center" wrapText="1"/>
    </xf>
    <xf numFmtId="0" fontId="1" fillId="0" borderId="0" xfId="12" applyAlignment="1">
      <alignment horizontal="center" vertical="center" textRotation="90"/>
    </xf>
    <xf numFmtId="0" fontId="26" fillId="0" borderId="16" xfId="12" applyFont="1" applyBorder="1" applyAlignment="1">
      <alignment vertical="center" wrapText="1"/>
    </xf>
    <xf numFmtId="0" fontId="1" fillId="4" borderId="16" xfId="12" applyFill="1" applyBorder="1" applyAlignment="1">
      <alignment horizontal="center" vertical="center" wrapText="1"/>
    </xf>
    <xf numFmtId="0" fontId="1" fillId="4" borderId="0" xfId="12" applyFill="1" applyAlignment="1">
      <alignment vertical="center" wrapText="1"/>
    </xf>
    <xf numFmtId="0" fontId="1" fillId="6" borderId="27" xfId="12" applyFill="1" applyBorder="1" applyAlignment="1">
      <alignment vertical="center"/>
    </xf>
    <xf numFmtId="0" fontId="1" fillId="6" borderId="26" xfId="12" applyFill="1" applyBorder="1" applyAlignment="1">
      <alignment vertical="center"/>
    </xf>
    <xf numFmtId="0" fontId="22" fillId="6" borderId="19" xfId="12" applyFont="1" applyFill="1" applyBorder="1" applyAlignment="1">
      <alignment vertical="center"/>
    </xf>
    <xf numFmtId="0" fontId="15" fillId="6" borderId="27" xfId="12" applyFont="1" applyFill="1" applyBorder="1" applyAlignment="1">
      <alignment horizontal="center" vertical="center"/>
    </xf>
    <xf numFmtId="0" fontId="19" fillId="6" borderId="26" xfId="12" applyFont="1" applyFill="1" applyBorder="1" applyAlignment="1">
      <alignment vertical="center" wrapText="1"/>
    </xf>
    <xf numFmtId="0" fontId="9" fillId="0" borderId="0" xfId="12" applyFont="1" applyAlignment="1">
      <alignment vertical="center"/>
    </xf>
    <xf numFmtId="0" fontId="33" fillId="0" borderId="0" xfId="12" applyFont="1" applyAlignment="1">
      <alignment vertical="center"/>
    </xf>
    <xf numFmtId="0" fontId="25" fillId="0" borderId="0" xfId="12" applyFont="1" applyAlignment="1">
      <alignment vertical="center"/>
    </xf>
    <xf numFmtId="0" fontId="18" fillId="0" borderId="0" xfId="12" applyFont="1" applyAlignment="1">
      <alignment vertical="center"/>
    </xf>
    <xf numFmtId="0" fontId="19" fillId="0" borderId="0" xfId="12" applyFont="1" applyAlignment="1">
      <alignment vertical="center" wrapText="1"/>
    </xf>
    <xf numFmtId="0" fontId="34" fillId="0" borderId="0" xfId="12" applyFont="1" applyAlignment="1">
      <alignment vertical="center"/>
    </xf>
    <xf numFmtId="0" fontId="16" fillId="0" borderId="0" xfId="12" applyFont="1" applyAlignment="1">
      <alignment horizontal="center" vertical="center"/>
    </xf>
    <xf numFmtId="0" fontId="14" fillId="0" borderId="0" xfId="12" applyFont="1" applyAlignment="1">
      <alignment vertical="center" wrapText="1"/>
    </xf>
    <xf numFmtId="0" fontId="1" fillId="0" borderId="27" xfId="12" applyBorder="1" applyAlignment="1">
      <alignment vertical="center"/>
    </xf>
    <xf numFmtId="0" fontId="1" fillId="0" borderId="26" xfId="12" applyBorder="1" applyAlignment="1">
      <alignment vertical="center"/>
    </xf>
    <xf numFmtId="0" fontId="1" fillId="0" borderId="19" xfId="12" applyBorder="1" applyAlignment="1">
      <alignment vertical="center"/>
    </xf>
    <xf numFmtId="0" fontId="33" fillId="0" borderId="27" xfId="12" applyFont="1" applyBorder="1" applyAlignment="1">
      <alignment vertical="center" wrapText="1"/>
    </xf>
    <xf numFmtId="0" fontId="33" fillId="0" borderId="26" xfId="12" applyFont="1" applyBorder="1" applyAlignment="1">
      <alignment vertical="center" wrapText="1"/>
    </xf>
    <xf numFmtId="0" fontId="33" fillId="0" borderId="19" xfId="12" applyFont="1" applyBorder="1" applyAlignment="1">
      <alignment vertical="center" wrapText="1"/>
    </xf>
    <xf numFmtId="0" fontId="26" fillId="0" borderId="0" xfId="12" applyFont="1" applyAlignment="1">
      <alignment vertical="center"/>
    </xf>
    <xf numFmtId="0" fontId="26" fillId="0" borderId="0" xfId="12" applyFont="1" applyAlignment="1">
      <alignment vertical="center" wrapText="1"/>
    </xf>
    <xf numFmtId="0" fontId="18" fillId="0" borderId="0" xfId="12" applyFont="1" applyAlignment="1">
      <alignment vertical="center" wrapText="1"/>
    </xf>
    <xf numFmtId="0" fontId="0" fillId="0" borderId="0" xfId="12" applyFont="1" applyAlignment="1">
      <alignment vertical="center" wrapText="1"/>
    </xf>
    <xf numFmtId="0" fontId="32" fillId="0" borderId="16" xfId="0" applyFont="1" applyBorder="1" applyAlignment="1">
      <alignment horizontal="center" vertical="center"/>
    </xf>
    <xf numFmtId="0" fontId="1" fillId="0" borderId="0" xfId="12" applyAlignment="1">
      <alignment horizontal="left" vertical="center" wrapText="1"/>
    </xf>
    <xf numFmtId="0" fontId="25" fillId="0" borderId="0" xfId="12" applyFont="1" applyAlignment="1">
      <alignment vertical="center" wrapText="1"/>
    </xf>
    <xf numFmtId="0" fontId="0" fillId="5" borderId="0" xfId="5" applyFont="1" applyFill="1" applyProtection="1">
      <protection locked="0"/>
    </xf>
    <xf numFmtId="0" fontId="1" fillId="5" borderId="0" xfId="9" applyFont="1" applyFill="1" applyProtection="1">
      <protection locked="0"/>
    </xf>
    <xf numFmtId="0" fontId="24" fillId="0" borderId="0" xfId="6" applyFont="1" applyAlignment="1" applyProtection="1">
      <alignment horizontal="left" vertical="center" wrapText="1"/>
      <protection locked="0"/>
    </xf>
    <xf numFmtId="0" fontId="37" fillId="0" borderId="0" xfId="6" applyFont="1" applyAlignment="1" applyProtection="1">
      <alignment horizontal="left" vertical="center" wrapText="1"/>
      <protection locked="0"/>
    </xf>
    <xf numFmtId="0" fontId="13" fillId="0" borderId="0" xfId="11" applyFont="1" applyAlignment="1">
      <alignment vertical="center" wrapText="1"/>
    </xf>
    <xf numFmtId="0" fontId="63" fillId="0" borderId="0" xfId="11" applyFont="1" applyAlignment="1">
      <alignment horizontal="left" vertical="center"/>
    </xf>
    <xf numFmtId="0" fontId="24" fillId="0" borderId="0" xfId="11" applyFont="1" applyAlignment="1">
      <alignment horizontal="left" vertical="center" wrapText="1"/>
    </xf>
    <xf numFmtId="0" fontId="12" fillId="0" borderId="0" xfId="11" applyFont="1" applyAlignment="1">
      <alignment horizontal="left" vertical="top" wrapText="1"/>
    </xf>
    <xf numFmtId="0" fontId="12" fillId="0" borderId="0" xfId="11" applyFont="1" applyAlignment="1">
      <alignment vertical="top" wrapText="1"/>
    </xf>
    <xf numFmtId="0" fontId="24" fillId="0" borderId="0" xfId="11" applyFont="1" applyAlignment="1">
      <alignment vertical="center" wrapText="1"/>
    </xf>
    <xf numFmtId="0" fontId="24" fillId="0" borderId="0" xfId="11" applyFont="1" applyAlignment="1">
      <alignment wrapText="1"/>
    </xf>
    <xf numFmtId="0" fontId="48" fillId="0" borderId="14" xfId="0" applyFont="1" applyBorder="1" applyAlignment="1">
      <alignment vertical="center" wrapText="1"/>
    </xf>
    <xf numFmtId="0" fontId="48" fillId="0" borderId="15" xfId="0" applyFont="1" applyBorder="1" applyAlignment="1">
      <alignment vertical="center" wrapText="1"/>
    </xf>
    <xf numFmtId="0" fontId="13" fillId="6" borderId="17"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24" fillId="0" borderId="0" xfId="0" applyFont="1" applyAlignment="1">
      <alignment horizontal="right" vertical="center" wrapText="1"/>
    </xf>
    <xf numFmtId="0" fontId="24" fillId="0" borderId="0" xfId="0" applyFont="1" applyAlignment="1">
      <alignment horizontal="right" wrapText="1"/>
    </xf>
    <xf numFmtId="0" fontId="48" fillId="0" borderId="6" xfId="0" applyFont="1" applyBorder="1" applyAlignment="1">
      <alignment vertical="center" wrapText="1"/>
    </xf>
    <xf numFmtId="0" fontId="48" fillId="0" borderId="7" xfId="0" applyFont="1" applyBorder="1" applyAlignment="1">
      <alignment vertical="center"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31" fillId="0" borderId="2" xfId="0" applyFont="1" applyBorder="1" applyAlignment="1">
      <alignment vertical="center" wrapText="1"/>
    </xf>
    <xf numFmtId="0" fontId="31" fillId="0" borderId="12" xfId="0" applyFont="1" applyBorder="1" applyAlignment="1">
      <alignment vertical="center" wrapText="1"/>
    </xf>
    <xf numFmtId="0" fontId="31" fillId="0" borderId="4" xfId="0" applyFont="1" applyBorder="1" applyAlignment="1">
      <alignment vertical="center" wrapText="1"/>
    </xf>
    <xf numFmtId="0" fontId="31" fillId="0" borderId="1" xfId="0" applyFont="1" applyBorder="1" applyAlignment="1">
      <alignment vertical="center" wrapText="1"/>
    </xf>
    <xf numFmtId="0" fontId="13" fillId="6" borderId="31"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0" fillId="0" borderId="0" xfId="0" applyAlignment="1">
      <alignment vertical="center" wrapText="1"/>
    </xf>
    <xf numFmtId="0" fontId="31" fillId="0" borderId="3" xfId="0" applyFont="1" applyBorder="1" applyAlignment="1">
      <alignment vertical="center" wrapText="1"/>
    </xf>
    <xf numFmtId="0" fontId="31" fillId="0" borderId="13" xfId="0" applyFont="1" applyBorder="1" applyAlignment="1">
      <alignment vertical="center" wrapText="1"/>
    </xf>
    <xf numFmtId="0" fontId="31" fillId="0" borderId="14" xfId="0" applyFont="1" applyBorder="1" applyAlignment="1">
      <alignment vertical="center" wrapText="1"/>
    </xf>
    <xf numFmtId="0" fontId="31" fillId="0" borderId="15" xfId="0" applyFont="1" applyBorder="1" applyAlignment="1">
      <alignment vertical="center" wrapText="1"/>
    </xf>
    <xf numFmtId="0" fontId="0" fillId="0" borderId="0" xfId="0" applyAlignment="1">
      <alignment horizontal="left" vertical="center" wrapText="1"/>
    </xf>
    <xf numFmtId="0" fontId="27" fillId="2" borderId="0" xfId="0" applyFont="1" applyFill="1" applyAlignment="1">
      <alignment horizontal="center" vertical="center" wrapText="1"/>
    </xf>
    <xf numFmtId="0" fontId="27" fillId="8" borderId="0" xfId="0" applyFont="1" applyFill="1" applyAlignment="1">
      <alignment horizontal="center" vertical="center" wrapText="1"/>
    </xf>
    <xf numFmtId="0" fontId="27" fillId="7" borderId="0" xfId="0" applyFont="1" applyFill="1" applyAlignment="1">
      <alignment horizontal="center" vertical="center" wrapText="1"/>
    </xf>
    <xf numFmtId="0" fontId="1" fillId="0" borderId="16" xfId="12" applyBorder="1" applyAlignment="1">
      <alignment vertical="center" wrapText="1"/>
    </xf>
    <xf numFmtId="0" fontId="26" fillId="0" borderId="0" xfId="12" applyFont="1" applyAlignment="1">
      <alignment vertical="center" wrapText="1"/>
    </xf>
    <xf numFmtId="0" fontId="1" fillId="0" borderId="19" xfId="12" applyBorder="1" applyAlignment="1">
      <alignment horizontal="left" vertical="center" wrapText="1"/>
    </xf>
    <xf numFmtId="0" fontId="1" fillId="0" borderId="26" xfId="12" applyBorder="1" applyAlignment="1">
      <alignment horizontal="left" vertical="center" wrapText="1"/>
    </xf>
    <xf numFmtId="0" fontId="1" fillId="0" borderId="27" xfId="12" applyBorder="1" applyAlignment="1">
      <alignment horizontal="left" vertical="center" wrapText="1"/>
    </xf>
    <xf numFmtId="0" fontId="13" fillId="0" borderId="0" xfId="12" applyFont="1" applyAlignment="1">
      <alignment vertical="center" wrapText="1"/>
    </xf>
    <xf numFmtId="0" fontId="26" fillId="0" borderId="16" xfId="12" applyFont="1" applyBorder="1" applyAlignment="1">
      <alignment vertical="center" wrapText="1"/>
    </xf>
    <xf numFmtId="0" fontId="13" fillId="0" borderId="0" xfId="0" applyFont="1" applyAlignment="1">
      <alignment horizontal="center" vertical="center" wrapText="1"/>
    </xf>
    <xf numFmtId="0" fontId="26" fillId="0" borderId="19" xfId="12" applyFont="1" applyBorder="1" applyAlignment="1">
      <alignment vertical="center" wrapText="1"/>
    </xf>
    <xf numFmtId="0" fontId="26" fillId="0" borderId="26" xfId="12" applyFont="1" applyBorder="1" applyAlignment="1">
      <alignment vertical="center" wrapText="1"/>
    </xf>
    <xf numFmtId="0" fontId="26" fillId="0" borderId="27" xfId="12" applyFont="1" applyBorder="1" applyAlignment="1">
      <alignment vertical="center" wrapText="1"/>
    </xf>
    <xf numFmtId="0" fontId="1" fillId="0" borderId="19" xfId="12" applyBorder="1" applyAlignment="1">
      <alignment vertical="center" wrapText="1"/>
    </xf>
    <xf numFmtId="0" fontId="1" fillId="0" borderId="26" xfId="12" applyBorder="1" applyAlignment="1">
      <alignment vertical="center" wrapText="1"/>
    </xf>
    <xf numFmtId="0" fontId="1" fillId="0" borderId="27" xfId="12" applyBorder="1" applyAlignment="1">
      <alignment vertical="center" wrapText="1"/>
    </xf>
    <xf numFmtId="0" fontId="1" fillId="4" borderId="19" xfId="12" applyFill="1" applyBorder="1" applyAlignment="1">
      <alignment vertical="center" wrapText="1"/>
    </xf>
    <xf numFmtId="0" fontId="1" fillId="4" borderId="26" xfId="12" applyFill="1" applyBorder="1" applyAlignment="1">
      <alignment vertical="center" wrapText="1"/>
    </xf>
    <xf numFmtId="0" fontId="1" fillId="4" borderId="27" xfId="12" applyFill="1" applyBorder="1" applyAlignment="1">
      <alignment vertical="center" wrapText="1"/>
    </xf>
    <xf numFmtId="0" fontId="1" fillId="4" borderId="19" xfId="12" applyFill="1" applyBorder="1" applyAlignment="1">
      <alignment horizontal="left" vertical="center" wrapText="1"/>
    </xf>
    <xf numFmtId="0" fontId="1" fillId="4" borderId="26" xfId="12" applyFill="1" applyBorder="1" applyAlignment="1">
      <alignment horizontal="left" vertical="center" wrapText="1"/>
    </xf>
    <xf numFmtId="0" fontId="1" fillId="4" borderId="27" xfId="12" applyFill="1" applyBorder="1" applyAlignment="1">
      <alignment horizontal="left" vertical="center" wrapText="1"/>
    </xf>
    <xf numFmtId="0" fontId="13" fillId="0" borderId="25" xfId="12" applyFont="1" applyBorder="1" applyAlignment="1">
      <alignment vertical="center" wrapText="1"/>
    </xf>
    <xf numFmtId="0" fontId="1" fillId="0" borderId="28" xfId="12" applyBorder="1" applyAlignment="1">
      <alignment vertical="center" wrapText="1"/>
    </xf>
    <xf numFmtId="0" fontId="1" fillId="0" borderId="24" xfId="12" applyBorder="1" applyAlignment="1">
      <alignment vertical="center" wrapText="1"/>
    </xf>
    <xf numFmtId="0" fontId="1" fillId="0" borderId="29" xfId="12" applyBorder="1" applyAlignment="1">
      <alignment vertical="center" wrapText="1"/>
    </xf>
    <xf numFmtId="0" fontId="25" fillId="0" borderId="0" xfId="12" applyFont="1" applyAlignment="1">
      <alignment vertical="center" wrapText="1"/>
    </xf>
    <xf numFmtId="0" fontId="1" fillId="0" borderId="19" xfId="12" applyBorder="1" applyAlignment="1">
      <alignment vertical="center"/>
    </xf>
    <xf numFmtId="0" fontId="1" fillId="0" borderId="26" xfId="12" applyBorder="1" applyAlignment="1">
      <alignment vertical="center"/>
    </xf>
    <xf numFmtId="0" fontId="1" fillId="0" borderId="27" xfId="12" applyBorder="1" applyAlignment="1">
      <alignment vertical="center"/>
    </xf>
    <xf numFmtId="0" fontId="33" fillId="0" borderId="19" xfId="12" applyFont="1" applyBorder="1" applyAlignment="1">
      <alignment vertical="center" wrapText="1"/>
    </xf>
    <xf numFmtId="0" fontId="33" fillId="0" borderId="26" xfId="12" applyFont="1" applyBorder="1" applyAlignment="1">
      <alignment vertical="center" wrapText="1"/>
    </xf>
    <xf numFmtId="0" fontId="33" fillId="0" borderId="27" xfId="12" applyFont="1" applyBorder="1" applyAlignment="1">
      <alignment vertical="center" wrapText="1"/>
    </xf>
    <xf numFmtId="0" fontId="25" fillId="0" borderId="0" xfId="3" applyFont="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0" xfId="6" applyFont="1" applyAlignment="1" applyProtection="1">
      <alignment horizontal="left" vertical="top" wrapText="1"/>
      <protection locked="0"/>
    </xf>
    <xf numFmtId="0" fontId="18" fillId="0" borderId="0" xfId="3" applyProtection="1">
      <protection locked="0"/>
    </xf>
    <xf numFmtId="0" fontId="58" fillId="0" borderId="0" xfId="0" applyFont="1" applyAlignment="1" applyProtection="1">
      <alignment horizontal="left" vertical="center" wrapText="1"/>
      <protection locked="0"/>
    </xf>
    <xf numFmtId="0" fontId="12" fillId="0" borderId="0" xfId="3" applyFont="1" applyAlignment="1" applyProtection="1">
      <alignment horizontal="center" vertical="center" wrapText="1"/>
      <protection locked="0"/>
    </xf>
    <xf numFmtId="0" fontId="25" fillId="0" borderId="0" xfId="3" applyFont="1" applyAlignment="1" applyProtection="1">
      <alignment horizontal="left" vertical="center" wrapText="1"/>
      <protection locked="0"/>
    </xf>
    <xf numFmtId="0" fontId="26" fillId="0" borderId="26" xfId="12" applyFont="1" applyBorder="1" applyAlignment="1">
      <alignment horizontal="left" vertical="center" wrapText="1"/>
    </xf>
    <xf numFmtId="0" fontId="26" fillId="0" borderId="24" xfId="12" applyFont="1" applyBorder="1" applyAlignment="1">
      <alignment horizontal="left" vertical="center" wrapText="1"/>
    </xf>
    <xf numFmtId="0" fontId="26" fillId="0" borderId="25" xfId="12" applyFont="1" applyBorder="1" applyAlignment="1">
      <alignment horizontal="left" vertical="center" wrapText="1"/>
    </xf>
    <xf numFmtId="0" fontId="26" fillId="0" borderId="0" xfId="12" applyFont="1" applyAlignment="1">
      <alignment horizontal="left" vertical="center" wrapText="1"/>
    </xf>
    <xf numFmtId="0" fontId="24" fillId="0" borderId="0" xfId="6" applyFont="1" applyAlignment="1" applyProtection="1">
      <alignment horizontal="left" vertical="center" wrapText="1"/>
      <protection locked="0"/>
    </xf>
    <xf numFmtId="0" fontId="55" fillId="0" borderId="37" xfId="6" applyFont="1" applyBorder="1" applyAlignment="1" applyProtection="1">
      <alignment horizontal="center" vertical="center" wrapText="1"/>
      <protection locked="0"/>
    </xf>
    <xf numFmtId="0" fontId="55" fillId="0" borderId="38" xfId="6" applyFont="1" applyBorder="1" applyAlignment="1" applyProtection="1">
      <alignment horizontal="center" vertical="center" wrapText="1"/>
      <protection locked="0"/>
    </xf>
    <xf numFmtId="0" fontId="55" fillId="0" borderId="37" xfId="6" applyFont="1" applyBorder="1" applyAlignment="1" applyProtection="1">
      <alignment horizontal="center" vertical="center"/>
      <protection locked="0"/>
    </xf>
    <xf numFmtId="0" fontId="55" fillId="0" borderId="38" xfId="6" applyFont="1" applyBorder="1" applyAlignment="1" applyProtection="1">
      <alignment horizontal="center" vertical="center"/>
      <protection locked="0"/>
    </xf>
    <xf numFmtId="0" fontId="58" fillId="0" borderId="0" xfId="7" applyFont="1" applyAlignment="1" applyProtection="1">
      <alignment horizontal="left" vertical="center" wrapText="1"/>
      <protection locked="0"/>
    </xf>
    <xf numFmtId="0" fontId="61" fillId="0" borderId="0" xfId="8" applyFont="1" applyAlignment="1" applyProtection="1">
      <alignment horizontal="left"/>
      <protection locked="0"/>
    </xf>
    <xf numFmtId="0" fontId="31" fillId="0" borderId="0" xfId="6" applyFont="1" applyAlignment="1" applyProtection="1">
      <alignment horizontal="left"/>
      <protection locked="0"/>
    </xf>
  </cellXfs>
  <cellStyles count="13">
    <cellStyle name="Hyperlink" xfId="2" builtinId="8"/>
    <cellStyle name="Hyperlink 2" xfId="8" xr:uid="{EFCD6638-88CB-47E1-8B1D-D813F8306780}"/>
    <cellStyle name="Normal" xfId="0" builtinId="0"/>
    <cellStyle name="Normal 2" xfId="1" xr:uid="{105B2F63-EE32-454F-9954-231B2D38D694}"/>
    <cellStyle name="Normal 2 2" xfId="4" xr:uid="{A29E6247-F6E1-5B49-8EAB-170A3596F56B}"/>
    <cellStyle name="Normal 2 3" xfId="9" xr:uid="{6A794013-A082-4510-8EBA-A6B32A268535}"/>
    <cellStyle name="Normal 2 4" xfId="12" xr:uid="{99DC5622-3D3E-F244-808E-3E2C08717FE4}"/>
    <cellStyle name="Normal 3" xfId="7" xr:uid="{1C18999D-87E6-4073-80DC-1EF5CB8E6223}"/>
    <cellStyle name="Normal 4" xfId="3" xr:uid="{CE601469-4FFD-0E4E-B865-2AEEF906B5A2}"/>
    <cellStyle name="Normal 4 2" xfId="6" xr:uid="{32BFBEE4-8597-4B33-9DC6-3C11D776195D}"/>
    <cellStyle name="Normal 5" xfId="5" xr:uid="{8B88FF85-DBC6-48B7-B00B-BC83CC7BCEAB}"/>
    <cellStyle name="Normal 6" xfId="10" xr:uid="{F7769258-8BB8-2342-899B-40CA676C6B95}"/>
    <cellStyle name="Normal 6 2" xfId="11" xr:uid="{FDCB0599-E6FB-8948-9401-2A5AD97CDE22}"/>
  </cellStyles>
  <dxfs count="65">
    <dxf>
      <fill>
        <patternFill patternType="none">
          <fgColor indexed="64"/>
          <bgColor auto="1"/>
        </patternFill>
      </fill>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border diagonalUp="0" diagonalDown="0">
        <left style="thin">
          <color theme="5"/>
        </left>
        <right/>
        <top style="thin">
          <color theme="5"/>
        </top>
        <bottom/>
      </border>
      <protection locked="1" hidden="0"/>
    </dxf>
    <dxf>
      <fill>
        <patternFill patternType="none">
          <fgColor indexed="64"/>
          <bgColor auto="1"/>
        </patternFill>
      </fill>
      <protection locked="1"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1" hidden="0"/>
    </dxf>
    <dxf>
      <fill>
        <patternFill patternType="none">
          <fgColor indexed="64"/>
          <bgColor auto="1"/>
        </patternFill>
      </fill>
      <protection locked="0" hidden="0"/>
    </dxf>
    <dxf>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border outline="0">
        <left style="thin">
          <color theme="5"/>
        </left>
        <right style="thin">
          <color theme="5"/>
        </right>
        <top style="thin">
          <color theme="5"/>
        </top>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2"/>
        <color theme="0"/>
        <name val="Calibri"/>
        <family val="2"/>
        <scheme val="minor"/>
      </font>
      <fill>
        <patternFill patternType="solid">
          <fgColor theme="5"/>
          <bgColor theme="5"/>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ont>
        <strike val="0"/>
        <outline val="0"/>
        <shadow val="0"/>
        <u val="none"/>
        <vertAlign val="baseline"/>
        <sz val="12"/>
        <color theme="1"/>
        <name val="Calibri"/>
        <family val="2"/>
        <scheme val="minor"/>
      </font>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'Building energy calculator'!$J$7</c:f>
              <c:strCache>
                <c:ptCount val="1"/>
                <c:pt idx="0">
                  <c:v>Totala utsläpp (kgCO2e)</c:v>
                </c:pt>
              </c:strCache>
            </c:strRef>
          </c:tx>
          <c:spPr>
            <a:solidFill>
              <a:schemeClr val="accent1"/>
            </a:solidFill>
            <a:ln>
              <a:noFill/>
            </a:ln>
            <a:effectLst/>
          </c:spPr>
          <c:invertIfNegative val="0"/>
          <c:cat>
            <c:strRef>
              <c:f>'Building energy calculator'!$I$8:$I$15</c:f>
              <c:strCache>
                <c:ptCount val="8"/>
                <c:pt idx="0">
                  <c:v>Elektricitet</c:v>
                </c:pt>
                <c:pt idx="1">
                  <c:v>Naturgas</c:v>
                </c:pt>
                <c:pt idx="2">
                  <c:v>Diesel (liter)</c:v>
                </c:pt>
                <c:pt idx="3">
                  <c:v>Bensin (liter)</c:v>
                </c:pt>
                <c:pt idx="4">
                  <c:v>Gasol (LPG) (liter)</c:v>
                </c:pt>
                <c:pt idx="5">
                  <c:v>Eldningsolja klass 1 (Fuel oil) (liter)</c:v>
                </c:pt>
                <c:pt idx="6">
                  <c:v>Jordbruksdiesel (Gas oil) (liter)</c:v>
                </c:pt>
                <c:pt idx="7">
                  <c:v>Biomassa (kgs)</c:v>
                </c:pt>
              </c:strCache>
            </c:strRef>
          </c:cat>
          <c:val>
            <c:numRef>
              <c:f>'Building energy calculator'!$J$8:$J$15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C2-4847-9ABB-C7391E3B14DF}"/>
            </c:ext>
          </c:extLst>
        </c:ser>
        <c:dLbls>
          <c:showLegendKey val="0"/>
          <c:showVal val="0"/>
          <c:showCatName val="0"/>
          <c:showSerName val="0"/>
          <c:showPercent val="0"/>
          <c:showBubbleSize val="0"/>
        </c:dLbls>
        <c:gapWidth val="219"/>
        <c:overlap val="-27"/>
        <c:axId val="125400239"/>
        <c:axId val="119341071"/>
      </c:barChart>
      <c:catAx>
        <c:axId val="12540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19341071"/>
        <c:crosses val="autoZero"/>
        <c:auto val="1"/>
        <c:lblAlgn val="ctr"/>
        <c:lblOffset val="100"/>
        <c:noMultiLvlLbl val="0"/>
      </c:catAx>
      <c:valAx>
        <c:axId val="119341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254002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RESEBERÄKNAREN!$P$38</c:f>
              <c:strCache>
                <c:ptCount val="1"/>
                <c:pt idx="0">
                  <c:v>Totala utsläpp (kgCO2e)</c:v>
                </c:pt>
              </c:strCache>
            </c:strRef>
          </c:tx>
          <c:spPr>
            <a:solidFill>
              <a:schemeClr val="accent1"/>
            </a:solidFill>
            <a:ln>
              <a:noFill/>
            </a:ln>
            <a:effectLst/>
          </c:spPr>
          <c:invertIfNegative val="0"/>
          <c:cat>
            <c:strRef>
              <c:f>RESEBERÄKNAREN!$O$39:$O$45</c:f>
              <c:strCache>
                <c:ptCount val="7"/>
                <c:pt idx="0">
                  <c:v>Skåpbil - genomsnittlig </c:v>
                </c:pt>
                <c:pt idx="1">
                  <c:v>Skåpbil - Diesel</c:v>
                </c:pt>
                <c:pt idx="2">
                  <c:v>Skåpbil - bensin</c:v>
                </c:pt>
                <c:pt idx="3">
                  <c:v>Skåpbil - El</c:v>
                </c:pt>
                <c:pt idx="4">
                  <c:v>Tung lastbil (HGV)</c:v>
                </c:pt>
                <c:pt idx="5">
                  <c:v>Fraktflyg</c:v>
                </c:pt>
                <c:pt idx="6">
                  <c:v>Fraktfartyg</c:v>
                </c:pt>
              </c:strCache>
            </c:strRef>
          </c:cat>
          <c:val>
            <c:numRef>
              <c:f>RESEBERÄKNAREN!$P$39:$P$45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720-4037-9FB3-C2D860503CC5}"/>
            </c:ext>
          </c:extLst>
        </c:ser>
        <c:dLbls>
          <c:showLegendKey val="0"/>
          <c:showVal val="0"/>
          <c:showCatName val="0"/>
          <c:showSerName val="0"/>
          <c:showPercent val="0"/>
          <c:showBubbleSize val="0"/>
        </c:dLbls>
        <c:gapWidth val="219"/>
        <c:overlap val="-27"/>
        <c:axId val="507553695"/>
        <c:axId val="519498271"/>
      </c:barChart>
      <c:catAx>
        <c:axId val="50755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Transportmedel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9498271"/>
        <c:crosses val="autoZero"/>
        <c:auto val="1"/>
        <c:lblAlgn val="ctr"/>
        <c:lblOffset val="100"/>
        <c:noMultiLvlLbl val="0"/>
      </c:catAx>
      <c:valAx>
        <c:axId val="5194982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75536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RESEBERÄKNAREN!$P$8</c:f>
              <c:strCache>
                <c:ptCount val="1"/>
                <c:pt idx="0">
                  <c:v>Totala utsläpp (kgCO2e)</c:v>
                </c:pt>
              </c:strCache>
            </c:strRef>
          </c:tx>
          <c:spPr>
            <a:solidFill>
              <a:schemeClr val="accent1"/>
            </a:solidFill>
            <a:ln>
              <a:noFill/>
            </a:ln>
            <a:effectLst/>
          </c:spPr>
          <c:invertIfNegative val="0"/>
          <c:cat>
            <c:strRef>
              <c:f>RESEBERÄKNAREN!$O$9:$O$18</c:f>
              <c:strCache>
                <c:ptCount val="10"/>
                <c:pt idx="0">
                  <c:v>Cykel</c:v>
                </c:pt>
                <c:pt idx="1">
                  <c:v>Buss (lokalbuss)</c:v>
                </c:pt>
                <c:pt idx="2">
                  <c:v>Bil</c:v>
                </c:pt>
                <c:pt idx="3">
                  <c:v>Turistbuss (coach)</c:v>
                </c:pt>
                <c:pt idx="4">
                  <c:v>Flyg</c:v>
                </c:pt>
                <c:pt idx="5">
                  <c:v>Färja</c:v>
                </c:pt>
                <c:pt idx="6">
                  <c:v>Motorcykel</c:v>
                </c:pt>
                <c:pt idx="7">
                  <c:v>Taxi</c:v>
                </c:pt>
                <c:pt idx="8">
                  <c:v>Tåg</c:v>
                </c:pt>
                <c:pt idx="9">
                  <c:v>Skåpbil (lätt lastbil)</c:v>
                </c:pt>
              </c:strCache>
            </c:strRef>
          </c:cat>
          <c:val>
            <c:numRef>
              <c:f>RESEBERÄKNAREN!$P$9:$P$18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6D5-4827-A9DE-572E290F9DF2}"/>
            </c:ext>
          </c:extLst>
        </c:ser>
        <c:dLbls>
          <c:showLegendKey val="0"/>
          <c:showVal val="0"/>
          <c:showCatName val="0"/>
          <c:showSerName val="0"/>
          <c:showPercent val="0"/>
          <c:showBubbleSize val="0"/>
        </c:dLbls>
        <c:gapWidth val="219"/>
        <c:overlap val="-27"/>
        <c:axId val="507557055"/>
        <c:axId val="516414159"/>
      </c:barChart>
      <c:catAx>
        <c:axId val="50755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Färdmedel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16414159"/>
        <c:crosses val="autoZero"/>
        <c:auto val="1"/>
        <c:lblAlgn val="ctr"/>
        <c:lblOffset val="100"/>
        <c:noMultiLvlLbl val="0"/>
      </c:catAx>
      <c:valAx>
        <c:axId val="5164141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07557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76200</xdr:colOff>
      <xdr:row>6</xdr:row>
      <xdr:rowOff>0</xdr:rowOff>
    </xdr:from>
    <xdr:to>
      <xdr:col>13</xdr:col>
      <xdr:colOff>76200</xdr:colOff>
      <xdr:row>35</xdr:row>
      <xdr:rowOff>139700</xdr:rowOff>
    </xdr:to>
    <xdr:sp macro="" textlink="">
      <xdr:nvSpPr>
        <xdr:cNvPr id="2" name="Rektangel: afrundede hjørner 4">
          <a:extLst>
            <a:ext uri="{FF2B5EF4-FFF2-40B4-BE49-F238E27FC236}">
              <a16:creationId xmlns:a16="http://schemas.microsoft.com/office/drawing/2014/main" id="{C1D191F0-D916-2A44-B679-717F84458A68}"/>
            </a:ext>
          </a:extLst>
        </xdr:cNvPr>
        <xdr:cNvSpPr/>
      </xdr:nvSpPr>
      <xdr:spPr>
        <a:xfrm>
          <a:off x="749300" y="1219200"/>
          <a:ext cx="8077200" cy="6032500"/>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oneCellAnchor>
    <xdr:from>
      <xdr:col>14</xdr:col>
      <xdr:colOff>92140</xdr:colOff>
      <xdr:row>8</xdr:row>
      <xdr:rowOff>132120</xdr:rowOff>
    </xdr:from>
    <xdr:ext cx="2158738" cy="2855830"/>
    <xdr:pic>
      <xdr:nvPicPr>
        <xdr:cNvPr id="3" name="Picture 2">
          <a:extLst>
            <a:ext uri="{FF2B5EF4-FFF2-40B4-BE49-F238E27FC236}">
              <a16:creationId xmlns:a16="http://schemas.microsoft.com/office/drawing/2014/main" id="{787CFACE-2ACF-9E44-9D5B-E88F4D4DF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540" y="1757720"/>
          <a:ext cx="2158738" cy="2855830"/>
        </a:xfrm>
        <a:prstGeom prst="rect">
          <a:avLst/>
        </a:prstGeom>
      </xdr:spPr>
    </xdr:pic>
    <xdr:clientData/>
  </xdr:oneCellAnchor>
  <xdr:oneCellAnchor>
    <xdr:from>
      <xdr:col>17</xdr:col>
      <xdr:colOff>647543</xdr:colOff>
      <xdr:row>12</xdr:row>
      <xdr:rowOff>90320</xdr:rowOff>
    </xdr:from>
    <xdr:ext cx="2594407" cy="2131710"/>
    <xdr:pic>
      <xdr:nvPicPr>
        <xdr:cNvPr id="4" name="Picture 3">
          <a:extLst>
            <a:ext uri="{FF2B5EF4-FFF2-40B4-BE49-F238E27FC236}">
              <a16:creationId xmlns:a16="http://schemas.microsoft.com/office/drawing/2014/main" id="{2C262734-A08F-8F41-9964-8A1F8C1A44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90243" y="2528720"/>
          <a:ext cx="2594407" cy="2131710"/>
        </a:xfrm>
        <a:prstGeom prst="rect">
          <a:avLst/>
        </a:prstGeom>
      </xdr:spPr>
    </xdr:pic>
    <xdr:clientData/>
  </xdr:oneCellAnchor>
  <xdr:oneCellAnchor>
    <xdr:from>
      <xdr:col>14</xdr:col>
      <xdr:colOff>25400</xdr:colOff>
      <xdr:row>2</xdr:row>
      <xdr:rowOff>63500</xdr:rowOff>
    </xdr:from>
    <xdr:ext cx="5168900" cy="1290731"/>
    <xdr:pic>
      <xdr:nvPicPr>
        <xdr:cNvPr id="5" name="Picture 4">
          <a:extLst>
            <a:ext uri="{FF2B5EF4-FFF2-40B4-BE49-F238E27FC236}">
              <a16:creationId xmlns:a16="http://schemas.microsoft.com/office/drawing/2014/main" id="{C13AAC30-249D-9E40-B39F-4BCFD4A2B6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800" y="469900"/>
          <a:ext cx="5168900" cy="12907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333375</xdr:colOff>
      <xdr:row>16</xdr:row>
      <xdr:rowOff>196055</xdr:rowOff>
    </xdr:from>
    <xdr:to>
      <xdr:col>11</xdr:col>
      <xdr:colOff>785812</xdr:colOff>
      <xdr:row>26</xdr:row>
      <xdr:rowOff>269874</xdr:rowOff>
    </xdr:to>
    <xdr:graphicFrame macro="">
      <xdr:nvGraphicFramePr>
        <xdr:cNvPr id="2" name="Chart 1">
          <a:extLst>
            <a:ext uri="{FF2B5EF4-FFF2-40B4-BE49-F238E27FC236}">
              <a16:creationId xmlns:a16="http://schemas.microsoft.com/office/drawing/2014/main" id="{6C0F17A9-6571-4949-B0CC-DBD1BA906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2178843</xdr:colOff>
      <xdr:row>63</xdr:row>
      <xdr:rowOff>104985</xdr:rowOff>
    </xdr:from>
    <xdr:to>
      <xdr:col>5</xdr:col>
      <xdr:colOff>131082</xdr:colOff>
      <xdr:row>75</xdr:row>
      <xdr:rowOff>17056</xdr:rowOff>
    </xdr:to>
    <xdr:pic>
      <xdr:nvPicPr>
        <xdr:cNvPr id="5" name="Picture 4">
          <a:extLst>
            <a:ext uri="{FF2B5EF4-FFF2-40B4-BE49-F238E27FC236}">
              <a16:creationId xmlns:a16="http://schemas.microsoft.com/office/drawing/2014/main" id="{45423DFA-E26B-4128-BC58-2C07EC14B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76812" y="16952329"/>
          <a:ext cx="2714739" cy="2549543"/>
        </a:xfrm>
        <a:prstGeom prst="rect">
          <a:avLst/>
        </a:prstGeom>
      </xdr:spPr>
    </xdr:pic>
    <xdr:clientData/>
  </xdr:twoCellAnchor>
  <xdr:twoCellAnchor editAs="oneCell">
    <xdr:from>
      <xdr:col>1</xdr:col>
      <xdr:colOff>114300</xdr:colOff>
      <xdr:row>63</xdr:row>
      <xdr:rowOff>139700</xdr:rowOff>
    </xdr:from>
    <xdr:to>
      <xdr:col>1</xdr:col>
      <xdr:colOff>2301240</xdr:colOff>
      <xdr:row>73</xdr:row>
      <xdr:rowOff>132080</xdr:rowOff>
    </xdr:to>
    <xdr:pic>
      <xdr:nvPicPr>
        <xdr:cNvPr id="6" name="Picture 5">
          <a:extLst>
            <a:ext uri="{FF2B5EF4-FFF2-40B4-BE49-F238E27FC236}">
              <a16:creationId xmlns:a16="http://schemas.microsoft.com/office/drawing/2014/main" id="{EF0A4D42-9FCC-9FE2-ECCB-CDF894106E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260" y="17132300"/>
          <a:ext cx="2194560" cy="2194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46</xdr:row>
      <xdr:rowOff>94190</xdr:rowOff>
    </xdr:from>
    <xdr:to>
      <xdr:col>22</xdr:col>
      <xdr:colOff>693964</xdr:colOff>
      <xdr:row>61</xdr:row>
      <xdr:rowOff>197909</xdr:rowOff>
    </xdr:to>
    <xdr:graphicFrame macro="">
      <xdr:nvGraphicFramePr>
        <xdr:cNvPr id="2" name="Chart 1">
          <a:extLst>
            <a:ext uri="{FF2B5EF4-FFF2-40B4-BE49-F238E27FC236}">
              <a16:creationId xmlns:a16="http://schemas.microsoft.com/office/drawing/2014/main" id="{D8678F5F-7405-4034-A78D-84719F387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94190</xdr:rowOff>
    </xdr:from>
    <xdr:to>
      <xdr:col>23</xdr:col>
      <xdr:colOff>272142</xdr:colOff>
      <xdr:row>33</xdr:row>
      <xdr:rowOff>0</xdr:rowOff>
    </xdr:to>
    <xdr:graphicFrame macro="">
      <xdr:nvGraphicFramePr>
        <xdr:cNvPr id="3" name="Chart 2">
          <a:extLst>
            <a:ext uri="{FF2B5EF4-FFF2-40B4-BE49-F238E27FC236}">
              <a16:creationId xmlns:a16="http://schemas.microsoft.com/office/drawing/2014/main" id="{3E9B9E41-1E58-4C5B-9BEA-3461C5BF3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3170464</xdr:colOff>
      <xdr:row>1</xdr:row>
      <xdr:rowOff>408214</xdr:rowOff>
    </xdr:from>
    <xdr:to>
      <xdr:col>13</xdr:col>
      <xdr:colOff>285750</xdr:colOff>
      <xdr:row>4</xdr:row>
      <xdr:rowOff>299357</xdr:rowOff>
    </xdr:to>
    <xdr:cxnSp macro="">
      <xdr:nvCxnSpPr>
        <xdr:cNvPr id="4" name="Straight Arrow Connector 3">
          <a:extLst>
            <a:ext uri="{FF2B5EF4-FFF2-40B4-BE49-F238E27FC236}">
              <a16:creationId xmlns:a16="http://schemas.microsoft.com/office/drawing/2014/main" id="{D3B68776-FF18-449D-A104-389837359D46}"/>
            </a:ext>
          </a:extLst>
        </xdr:cNvPr>
        <xdr:cNvCxnSpPr/>
      </xdr:nvCxnSpPr>
      <xdr:spPr>
        <a:xfrm>
          <a:off x="22995164" y="611414"/>
          <a:ext cx="3941536" cy="1646918"/>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3711575</xdr:colOff>
      <xdr:row>69</xdr:row>
      <xdr:rowOff>101810</xdr:rowOff>
    </xdr:from>
    <xdr:to>
      <xdr:col>4</xdr:col>
      <xdr:colOff>2380887</xdr:colOff>
      <xdr:row>80</xdr:row>
      <xdr:rowOff>135801</xdr:rowOff>
    </xdr:to>
    <xdr:pic>
      <xdr:nvPicPr>
        <xdr:cNvPr id="6" name="Picture 5">
          <a:extLst>
            <a:ext uri="{FF2B5EF4-FFF2-40B4-BE49-F238E27FC236}">
              <a16:creationId xmlns:a16="http://schemas.microsoft.com/office/drawing/2014/main" id="{A842B6A9-28B4-4C02-BE41-8588758D6B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73800" y="19135935"/>
          <a:ext cx="2556782" cy="2306655"/>
        </a:xfrm>
        <a:prstGeom prst="rect">
          <a:avLst/>
        </a:prstGeom>
      </xdr:spPr>
    </xdr:pic>
    <xdr:clientData/>
  </xdr:twoCellAnchor>
  <xdr:twoCellAnchor editAs="oneCell">
    <xdr:from>
      <xdr:col>0</xdr:col>
      <xdr:colOff>175260</xdr:colOff>
      <xdr:row>69</xdr:row>
      <xdr:rowOff>175260</xdr:rowOff>
    </xdr:from>
    <xdr:to>
      <xdr:col>1</xdr:col>
      <xdr:colOff>1958340</xdr:colOff>
      <xdr:row>80</xdr:row>
      <xdr:rowOff>152400</xdr:rowOff>
    </xdr:to>
    <xdr:pic>
      <xdr:nvPicPr>
        <xdr:cNvPr id="7" name="Picture 6">
          <a:extLst>
            <a:ext uri="{FF2B5EF4-FFF2-40B4-BE49-F238E27FC236}">
              <a16:creationId xmlns:a16="http://schemas.microsoft.com/office/drawing/2014/main" id="{ACD590D6-304B-46C1-A42A-694C303002E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5260" y="18402300"/>
          <a:ext cx="2194560" cy="21945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ddy\Library\Mobile%20Documents\com~apple~CloudDocs\ARCHITECTURE\GREEN%20BOOK\2024%20GREEN%20BOOK\SUPPORT%20TOOLS\PRODUCTION%20CALCULATOR\231113_production%20calculat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production%20calculator%20with%20EF.xlsx" TargetMode="External"/><Relationship Id="rId1" Type="http://schemas.openxmlformats.org/officeDocument/2006/relationships/externalLinkPath" Target="https://creativecarbonscotland.sharepoint.com/mitigation/Shared%20Documents/Theatre%20Green%20Book/240207_production%20calculator%20with%20EF.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operations%20tracker%20with%20EF.xlsx" TargetMode="External"/><Relationship Id="rId1" Type="http://schemas.openxmlformats.org/officeDocument/2006/relationships/externalLinkPath" Target="https://creativecarbonscotland.sharepoint.com/mitigation/Shared%20Documents/Theatre%20Green%20Book/240207_operations%20tracker%20with%20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addy\Library\Mobile%20Documents\com~apple~CloudDocs\ARCHITECTURE\GREEN%20BOOK\2024%20GREEN%20BOOK\SUPPORT%20TOOLS\240307_TGB%20Production%20Calculat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tthewBelsey\Downloads\240227_production%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ELINE"/>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ow r="7">
          <cell r="C7"/>
        </row>
        <row r="8">
          <cell r="C8"/>
        </row>
        <row r="9">
          <cell r="C9"/>
        </row>
        <row r="11">
          <cell r="C11"/>
        </row>
        <row r="12">
          <cell r="C12"/>
        </row>
        <row r="13">
          <cell r="C13"/>
        </row>
        <row r="14">
          <cell r="C14"/>
        </row>
        <row r="15">
          <cell r="C15"/>
        </row>
        <row r="16">
          <cell r="C16"/>
        </row>
        <row r="17">
          <cell r="C17"/>
        </row>
        <row r="18">
          <cell r="C18"/>
        </row>
        <row r="20">
          <cell r="C20"/>
        </row>
        <row r="22">
          <cell r="C22"/>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LINE"/>
      <sheetName val="INTERMEDIATE"/>
      <sheetName val="ADVANCED"/>
      <sheetName val="1) Organisation"/>
      <sheetName val="2) Paper &amp; Digital"/>
      <sheetName val="3) Food &amp; Drink"/>
      <sheetName val="4) Building Management"/>
      <sheetName val="Building energy calculator"/>
      <sheetName val="5) Waste"/>
      <sheetName val="6) Travel"/>
      <sheetName val="Travel calculator"/>
      <sheetName val="7) Contracts"/>
      <sheetName val="Emission factors and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G2" t="str">
            <v>Diesel (litres)</v>
          </cell>
          <cell r="Q2" t="str">
            <v>Average passenger train</v>
          </cell>
          <cell r="R2" t="str">
            <v>Average car</v>
          </cell>
          <cell r="S2" t="str">
            <v>Average van</v>
          </cell>
          <cell r="T2" t="str">
            <v>Short-haul flight - Economy</v>
          </cell>
          <cell r="U2" t="str">
            <v>Average local bus</v>
          </cell>
          <cell r="V2" t="str">
            <v>Average motorbike</v>
          </cell>
          <cell r="W2" t="str">
            <v>Average taxi</v>
          </cell>
          <cell r="X2" t="str">
            <v>Ferry foot passenger</v>
          </cell>
          <cell r="Y2" t="str">
            <v>Average passenger train</v>
          </cell>
        </row>
        <row r="3">
          <cell r="Q3" t="str">
            <v>Light rail/Tram</v>
          </cell>
          <cell r="R3" t="str">
            <v>Average car - diesel</v>
          </cell>
          <cell r="S3" t="str">
            <v>Average van - petrol</v>
          </cell>
          <cell r="T3" t="str">
            <v>Short-haul flight - Business class</v>
          </cell>
          <cell r="U3" t="str">
            <v>Average coach</v>
          </cell>
          <cell r="V3" t="str">
            <v>Standard bicycle</v>
          </cell>
          <cell r="X3" t="str">
            <v>Ferry car passenger</v>
          </cell>
          <cell r="Y3" t="str">
            <v>Light rail/Tram</v>
          </cell>
        </row>
        <row r="4">
          <cell r="Q4" t="str">
            <v>Underground/Metro</v>
          </cell>
          <cell r="R4" t="str">
            <v>Average car - petrol</v>
          </cell>
          <cell r="S4" t="str">
            <v>Average van - diesel</v>
          </cell>
          <cell r="T4" t="str">
            <v>Long-haul flight - Economy</v>
          </cell>
          <cell r="V4" t="str">
            <v>Electric bicycle</v>
          </cell>
          <cell r="Y4" t="str">
            <v>Underground/Metro</v>
          </cell>
        </row>
        <row r="5">
          <cell r="R5" t="str">
            <v>Average car - hybrid</v>
          </cell>
          <cell r="S5" t="str">
            <v>Average van - hybrid</v>
          </cell>
          <cell r="T5" t="str">
            <v>Long-haul flight - Premium economy</v>
          </cell>
          <cell r="Y5" t="str">
            <v>Average car</v>
          </cell>
        </row>
        <row r="6">
          <cell r="R6" t="str">
            <v>Average car - electric</v>
          </cell>
          <cell r="S6" t="str">
            <v>Average van - electric</v>
          </cell>
          <cell r="T6" t="str">
            <v>Long-haul flight - Business class</v>
          </cell>
          <cell r="Y6" t="str">
            <v>Average car - diesel</v>
          </cell>
        </row>
        <row r="7">
          <cell r="T7" t="str">
            <v>Long-haul flight - First class</v>
          </cell>
          <cell r="Y7" t="str">
            <v>Average car - petrol</v>
          </cell>
        </row>
        <row r="8">
          <cell r="Y8" t="str">
            <v>Average car - hybrid</v>
          </cell>
        </row>
        <row r="9">
          <cell r="Y9" t="str">
            <v>Average car - electric</v>
          </cell>
        </row>
        <row r="10">
          <cell r="Y10" t="str">
            <v>Average van</v>
          </cell>
        </row>
        <row r="11">
          <cell r="Y11" t="str">
            <v>Average van - diesel</v>
          </cell>
        </row>
        <row r="12">
          <cell r="Y12" t="str">
            <v>Average van - petrol</v>
          </cell>
        </row>
        <row r="13">
          <cell r="Y13" t="str">
            <v>Average van - hybrid</v>
          </cell>
        </row>
        <row r="14">
          <cell r="Y14" t="str">
            <v>Average van - electric</v>
          </cell>
        </row>
        <row r="15">
          <cell r="Y15" t="str">
            <v>Short-haul flight - Economy</v>
          </cell>
        </row>
        <row r="16">
          <cell r="Y16" t="str">
            <v>Short-haul flight - Business class</v>
          </cell>
        </row>
        <row r="17">
          <cell r="Y17" t="str">
            <v>Long-haul flight - Economy</v>
          </cell>
        </row>
        <row r="18">
          <cell r="Y18" t="str">
            <v>Long-haul flight - Premium economy</v>
          </cell>
        </row>
        <row r="19">
          <cell r="Y19" t="str">
            <v>Long-haul flight - Business class</v>
          </cell>
        </row>
        <row r="20">
          <cell r="Y20" t="str">
            <v>Long-haul flight - First class</v>
          </cell>
        </row>
        <row r="21">
          <cell r="Y21" t="str">
            <v>Average local bus</v>
          </cell>
        </row>
        <row r="22">
          <cell r="Y22" t="str">
            <v>Average coach</v>
          </cell>
        </row>
        <row r="23">
          <cell r="Y23" t="str">
            <v>Average motorbike</v>
          </cell>
        </row>
        <row r="24">
          <cell r="Y24" t="str">
            <v>Average taxi</v>
          </cell>
        </row>
        <row r="25">
          <cell r="Y25" t="str">
            <v>Ferry foot passenger</v>
          </cell>
        </row>
        <row r="26">
          <cell r="Y26" t="str">
            <v>Ferry car passenger</v>
          </cell>
        </row>
        <row r="27">
          <cell r="Y27" t="str">
            <v>Standard bicycle</v>
          </cell>
        </row>
        <row r="28">
          <cell r="Y28" t="str">
            <v>Electric bicycle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factors and li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BASIC"/>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P11" t="str">
            <v>Total emissions (kgCO2e)</v>
          </cell>
        </row>
      </sheetData>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247750-F8E6-4B0A-A141-9433D063691B}" name="Table17" displayName="Table17" ref="A1:E45" totalsRowShown="0" headerRowDxfId="64" dataDxfId="63" dataCellStyle="Normal 5">
  <autoFilter ref="A1:E45" xr:uid="{839B03DE-8DDC-41B3-B542-1C8210BAC498}"/>
  <tableColumns count="5">
    <tableColumn id="1" xr3:uid="{6901E61C-9E7B-44B9-BFA0-8CD897AD2030}" name="Country" dataDxfId="62" dataCellStyle="Normal 5"/>
    <tableColumn id="2" xr3:uid="{803C0F5C-C8FC-48FB-9296-C7D82148EB11}" name="Electricity emission factor" dataDxfId="61" dataCellStyle="Normal 5"/>
    <tableColumn id="5" xr3:uid="{D0BB8E48-FF17-48E5-8F9D-CD9B360B6203}" name="Unit" dataDxfId="60" dataCellStyle="Normal 5"/>
    <tableColumn id="3" xr3:uid="{DA3A8112-12DB-453C-BF02-D3FC44A7F8C2}" name="Notes" dataDxfId="59" dataCellStyle="Normal 5"/>
    <tableColumn id="4" xr3:uid="{DB6CAEF8-7FDF-431D-A009-1FF20B1F2202}" name="Source" dataDxfId="58" dataCellStyle="Normal 5"/>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473C838-126E-43AC-9217-BB55353BE743}" name="Table28" displayName="Table28" ref="Q1:T8" totalsRowShown="0" headerRowDxfId="57" dataDxfId="56" dataCellStyle="Normal 5">
  <autoFilter ref="Q1:T8" xr:uid="{2444EB96-137F-4BCC-BD6E-A6EE95A63933}"/>
  <tableColumns count="4">
    <tableColumn id="1" xr3:uid="{878AAE2E-888D-463E-884D-40E53850F994}" name="Fuel" dataDxfId="55" dataCellStyle="Normal 5"/>
    <tableColumn id="2" xr3:uid="{22882AEF-46AF-4991-926D-2E7245060F8D}" name="Emission factor" dataDxfId="54" dataCellStyle="Normal 5"/>
    <tableColumn id="3" xr3:uid="{CD6B9E28-1552-4C35-A1A6-D3236C474060}" name="Unit" dataDxfId="53" dataCellStyle="Normal 5"/>
    <tableColumn id="4" xr3:uid="{57A82D50-D19B-433B-A7FE-1B043E0FB511}" name="Source" dataDxfId="52" dataCellStyle="Normal 2 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EEF581-D417-44F1-B7ED-53E220904A88}" name="Table49" displayName="Table49" ref="AM1:AR10" totalsRowShown="0" headerRowDxfId="51" dataDxfId="50" dataCellStyle="Normal 5">
  <autoFilter ref="AM1:AR10" xr:uid="{75F74792-162B-4A9B-A2FF-99FA09623D82}"/>
  <tableColumns count="6">
    <tableColumn id="1" xr3:uid="{C8C20D83-342B-4E8F-950D-3BECB3513117}" name="Category" dataDxfId="49" dataCellStyle="Normal 5"/>
    <tableColumn id="2" xr3:uid="{89B3FB6A-2B04-401D-83ED-2F061032A5F2}" name="Sub-category" dataDxfId="48" dataCellStyle="Normal 5"/>
    <tableColumn id="3" xr3:uid="{50DE8893-B440-475B-9385-4686888EFAFF}" name="Year" dataDxfId="47" dataCellStyle="Normal 5"/>
    <tableColumn id="4" xr3:uid="{91AF9E2A-3958-4D3F-9C7A-F00EDB385D55}" name="Value" dataDxfId="46" dataCellStyle="Normal 5"/>
    <tableColumn id="5" xr3:uid="{D466EAEC-04ED-4196-A1B2-4D29123E9D55}" name="Units" dataDxfId="45" dataCellStyle="Normal 5"/>
    <tableColumn id="6" xr3:uid="{054884DD-6A62-4A16-8B9C-DF6EE7DE0111}" name="Source" dataDxfId="44" dataCellStyle="Normal 5"/>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23E512-C0DA-4224-8E10-068D2B9804F7}" name="Table7" displayName="Table7" ref="G1:J21" totalsRowShown="0" headerRowDxfId="43" dataDxfId="42">
  <autoFilter ref="G1:J21" xr:uid="{23D2A008-5128-40C3-BC87-A71451EFC406}"/>
  <tableColumns count="4">
    <tableColumn id="1" xr3:uid="{DEC519E8-59DB-4C4A-930A-2C715C1175AB}" name="Material" dataDxfId="41"/>
    <tableColumn id="2" xr3:uid="{F1932F5A-EFB5-4221-BFE8-69961ED46308}" name="Emission factor" dataDxfId="40"/>
    <tableColumn id="3" xr3:uid="{852C05C8-E420-4CA3-B599-56AF1DE0DFE6}" name="Unit" dataDxfId="39"/>
    <tableColumn id="4" xr3:uid="{E4253341-9211-402C-AB11-FD8D22596365}" name="Source" dataDxfId="38"/>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548A7A4-DA49-42B4-A8A2-831A2694CD26}" name="Table9" displayName="Table9" ref="L1:O3" totalsRowShown="0" headerRowDxfId="37" dataDxfId="36">
  <autoFilter ref="L1:O3" xr:uid="{07E453C2-AF0C-4DAE-B0F1-95B35D7695FE}"/>
  <tableColumns count="4">
    <tableColumn id="1" xr3:uid="{7E5130C2-83B7-430A-825B-AC6AC9099C5C}" name="Material" dataDxfId="35"/>
    <tableColumn id="2" xr3:uid="{EC388F13-C0C3-43ED-BEBA-92AB0BC8E4F9}" name="Emission factor" dataDxfId="34"/>
    <tableColumn id="3" xr3:uid="{4F816603-E49D-4ACB-A529-2A6C2559BDAF}" name="Unit" dataDxfId="33"/>
    <tableColumn id="4" xr3:uid="{F60ED4D6-C08F-43AB-A5DE-1AB234BCC1C4}" name="Source" dataDxfId="32" dataCellStyle="Normal 2 3"/>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214864-1E8E-4CD5-8D35-EEF19D37E41B}" name="Table512" displayName="Table512" ref="AT1:AY10" totalsRowShown="0" headerRowDxfId="31" dataDxfId="30" tableBorderDxfId="29">
  <autoFilter ref="AT1:AY10" xr:uid="{6BBFE7E0-7584-468B-865D-35D3790B554D}"/>
  <tableColumns count="6">
    <tableColumn id="1" xr3:uid="{DCE2236C-38BD-49AC-9A84-21EAA2E3BD65}" name="Category" dataDxfId="28"/>
    <tableColumn id="2" xr3:uid="{C27FBD8E-AAFA-4F0C-B32D-E0DE311EDB8A}" name="Sub-category" dataDxfId="27">
      <calculatedColumnFormula>Table49[[#This Row],[Sub-category]]</calculatedColumnFormula>
    </tableColumn>
    <tableColumn id="3" xr3:uid="{A2803AED-8649-4A0B-A676-4A2B8E860AF5}" name="Year" dataDxfId="26"/>
    <tableColumn id="4" xr3:uid="{FBCFC90C-390C-4775-9D52-7BAF887E5F6A}" name="Value" dataDxfId="25"/>
    <tableColumn id="5" xr3:uid="{8F261CA2-7ADE-4DE0-834D-83A1A5EFDE6F}" name="Units" dataDxfId="24"/>
    <tableColumn id="6" xr3:uid="{7DE8B0FB-E513-4C16-9DFF-0816B7EF965B}" name="Source" dataDxfId="23"/>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A9D193-B855-4C14-B44B-4C5B9538E7D2}" name="Table6" displayName="Table6" ref="X1:Z28" totalsRowShown="0" headerRowDxfId="22" dataDxfId="21" headerRowCellStyle="Normal 5" dataCellStyle="Normal 5">
  <autoFilter ref="X1:Z28" xr:uid="{C68493D3-F578-4BE8-8661-D15139F9054B}"/>
  <tableColumns count="3">
    <tableColumn id="1" xr3:uid="{B38CA8DD-4382-40E1-A335-9F80BC3F1D1A}" name="Category" dataDxfId="20" dataCellStyle="Normal 5"/>
    <tableColumn id="2" xr3:uid="{91A15F55-70C5-49A0-A966-B42116EDAFD3}" name="Specific" dataDxfId="19" dataCellStyle="Normal 5"/>
    <tableColumn id="3" xr3:uid="{37ADC069-5D64-44E6-95AF-EF82BAB5674D}" name="Emission source" dataDxfId="18" dataCellStyle="Normal 5"/>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06A376B-D9FC-4E7A-BD61-D0B50C5A2F2C}" name="Table12" displayName="Table12" ref="BA1:BE2" totalsRowShown="0" headerRowDxfId="17" dataDxfId="16" headerRowCellStyle="Normal 5" dataCellStyle="Normal 5">
  <autoFilter ref="BA1:BE2" xr:uid="{7675FD7B-D698-4025-886F-3437A7F1249E}"/>
  <tableColumns count="5">
    <tableColumn id="1" xr3:uid="{8AA45721-C65C-40DE-B0C1-FB747956900A}" name="Category" dataDxfId="15" dataCellStyle="Normal 5"/>
    <tableColumn id="2" xr3:uid="{4CA7A7DC-FF5E-495D-8A65-A77CE91214A9}" name="value" dataDxfId="14" dataCellStyle="Normal 2 3"/>
    <tableColumn id="3" xr3:uid="{DC0BD348-A73B-4E45-897B-4E10CD1BF2D0}" name="year" dataDxfId="13" dataCellStyle="Normal 5"/>
    <tableColumn id="4" xr3:uid="{D3F59E88-2093-4649-BDB6-21636170B3CC}" name="unit" dataDxfId="12" dataCellStyle="Normal 2 3"/>
    <tableColumn id="5" xr3:uid="{6E3A160F-68FD-4B59-9EF8-E3241A5EB44B}" name="source" dataDxfId="11" dataCellStyle="Normal 2 3"/>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A62D4B-CD19-40F4-AD74-01CF8B689A59}" name="Table312" displayName="Table312" ref="AB1:AJ1119" totalsRowShown="0" headerRowDxfId="10" dataDxfId="9" dataCellStyle="Normal 5">
  <autoFilter ref="AB1:AJ1119" xr:uid="{EC0FA2B0-0E05-4464-B16D-08B34F198F17}"/>
  <tableColumns count="9">
    <tableColumn id="1" xr3:uid="{244026B4-7E68-4E94-9FE0-E594DBB61204}" name="Country" dataDxfId="8" dataCellStyle="Normal 5"/>
    <tableColumn id="2" xr3:uid="{528C6DD9-E58B-4EF4-8FBC-8154D005B1D9}" name="Category" dataDxfId="7" dataCellStyle="Normal 5"/>
    <tableColumn id="3" xr3:uid="{89D4475D-03C7-4185-8F90-866C04117B28}" name="Emission source" dataDxfId="6" dataCellStyle="Normal 5"/>
    <tableColumn id="4" xr3:uid="{CFEA7702-D9DF-408D-90F2-AC77BEF9D0EB}" name="Concat" dataDxfId="5" dataCellStyle="Normal 5">
      <calculatedColumnFormula>AB2&amp;AD2</calculatedColumnFormula>
    </tableColumn>
    <tableColumn id="5" xr3:uid="{472257FD-0CA5-42B8-AB97-E1BFF891FEBA}" name="Year" dataDxfId="4" dataCellStyle="Normal 5"/>
    <tableColumn id="6" xr3:uid="{56270D03-353F-49BB-93B1-78CC2F947858}" name="Factor" dataDxfId="3" dataCellStyle="Normal 5"/>
    <tableColumn id="7" xr3:uid="{3386E1CE-1B67-4A6B-9BA6-2EFFD2C13D94}" name="unit" dataDxfId="2" dataCellStyle="Normal 5"/>
    <tableColumn id="8" xr3:uid="{C97B70BA-48C8-4C73-BB59-63F721986379}" name="Source" dataDxfId="1" dataCellStyle="Normal 5"/>
    <tableColumn id="9" xr3:uid="{AE60C477-6928-4A39-882D-B541783D2AB1}" name="Notes" dataDxfId="0" dataCellStyle="Normal 5"/>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umweltbundesamt.at/fileadmin/site/themen/mobilitaet/daten/ekz_pkm_tkm_verkehrsmittel.pdf" TargetMode="External"/><Relationship Id="rId7" Type="http://schemas.openxmlformats.org/officeDocument/2006/relationships/vmlDrawing" Target="../drawings/vmlDrawing1.vml"/><Relationship Id="rId2" Type="http://schemas.openxmlformats.org/officeDocument/2006/relationships/hyperlink" Target="https://base-empreinte.ademe.fr/" TargetMode="External"/><Relationship Id="rId1" Type="http://schemas.openxmlformats.org/officeDocument/2006/relationships/hyperlink" Target="https://www.gov.uk/government/publications/greenhouse-gas-reporting-conversion-factors-2024" TargetMode="External"/><Relationship Id="rId6" Type="http://schemas.openxmlformats.org/officeDocument/2006/relationships/drawing" Target="../drawings/drawing3.xml"/><Relationship Id="rId5" Type="http://schemas.openxmlformats.org/officeDocument/2006/relationships/hyperlink" Target="https://www.co2emissiefactoren.nl/lijst-emissiefactoren/" TargetMode="External"/><Relationship Id="rId4" Type="http://schemas.openxmlformats.org/officeDocument/2006/relationships/hyperlink" Target="http://www.co2emissiefactoren.b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upphandlingsmyndigheten.se/om-hallbar-upphandling/" TargetMode="External"/></Relationships>
</file>

<file path=xl/worksheets/_rels/sheet14.xml.rels><?xml version="1.0" encoding="UTF-8" standalone="yes"?>
<Relationships xmlns="http://schemas.openxmlformats.org/package/2006/relationships"><Relationship Id="rId8" Type="http://schemas.openxmlformats.org/officeDocument/2006/relationships/table" Target="../tables/table3.xml"/><Relationship Id="rId13" Type="http://schemas.openxmlformats.org/officeDocument/2006/relationships/table" Target="../tables/table8.xml"/><Relationship Id="rId3" Type="http://schemas.openxmlformats.org/officeDocument/2006/relationships/hyperlink" Target="https://materialhub.upm.com/l/dd_WDp_-MwVx" TargetMode="Externa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hyperlink" Target="http://www.co2emissiefactoren.be/" TargetMode="External"/><Relationship Id="rId1" Type="http://schemas.openxmlformats.org/officeDocument/2006/relationships/hyperlink" Target="https://ig-tools.com/resources" TargetMode="External"/><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hyperlink" Target="https://www.carbondi.com/" TargetMode="External"/><Relationship Id="rId10" Type="http://schemas.openxmlformats.org/officeDocument/2006/relationships/table" Target="../tables/table5.xml"/><Relationship Id="rId4" Type="http://schemas.openxmlformats.org/officeDocument/2006/relationships/hyperlink" Target="https://www.carbondi.com/" TargetMode="External"/><Relationship Id="rId9" Type="http://schemas.openxmlformats.org/officeDocument/2006/relationships/table" Target="../tables/table4.xml"/><Relationship Id="rId1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websitecarbon.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rbondi.com/" TargetMode="External"/><Relationship Id="rId1" Type="http://schemas.openxmlformats.org/officeDocument/2006/relationships/hyperlink" Target="https://www.gov.uk/government/publications/greenhouse-gas-reporting-conversion-factors-2024"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7D6C-53BF-9444-BB1E-654144EF65C3}">
  <sheetPr>
    <tabColor rgb="FFFF0000"/>
  </sheetPr>
  <dimension ref="B4:W60"/>
  <sheetViews>
    <sheetView showGridLines="0" tabSelected="1" workbookViewId="0"/>
  </sheetViews>
  <sheetFormatPr defaultColWidth="8.875" defaultRowHeight="15"/>
  <cols>
    <col min="1" max="1" width="11.625" style="200" customWidth="1"/>
    <col min="2" max="2" width="5.875" style="201" customWidth="1"/>
    <col min="3" max="3" width="10" style="200" customWidth="1"/>
    <col min="4" max="4" width="9.125" style="200" bestFit="1" customWidth="1"/>
    <col min="5" max="9" width="8.875" style="200"/>
    <col min="10" max="10" width="13.5" style="200" bestFit="1" customWidth="1"/>
    <col min="11" max="14" width="8.875" style="200"/>
    <col min="15" max="15" width="11.875" style="200" customWidth="1"/>
    <col min="16" max="18" width="8.875" style="200"/>
    <col min="19" max="19" width="2.375" style="200" customWidth="1"/>
    <col min="20" max="16384" width="8.875" style="200"/>
  </cols>
  <sheetData>
    <row r="4" spans="2:13" ht="50.1" customHeight="1">
      <c r="B4" s="222" t="s">
        <v>158</v>
      </c>
    </row>
    <row r="5" spans="2:13" ht="21">
      <c r="B5" s="207" t="s">
        <v>157</v>
      </c>
      <c r="D5" s="207" t="s">
        <v>588</v>
      </c>
    </row>
    <row r="6" spans="2:13" ht="9" customHeight="1"/>
    <row r="7" spans="2:13" ht="31.5">
      <c r="C7" s="221" t="s">
        <v>156</v>
      </c>
      <c r="I7" s="208"/>
    </row>
    <row r="8" spans="2:13" ht="15" customHeight="1"/>
    <row r="9" spans="2:13" ht="23.25">
      <c r="B9" s="212"/>
      <c r="C9" s="207" t="s">
        <v>155</v>
      </c>
      <c r="D9" s="220"/>
      <c r="E9" s="220"/>
      <c r="F9" s="220"/>
      <c r="G9" s="220"/>
      <c r="H9" s="208"/>
      <c r="I9" s="208"/>
    </row>
    <row r="10" spans="2:13" s="208" customFormat="1" ht="21">
      <c r="B10" s="212"/>
      <c r="C10" s="206" t="s">
        <v>154</v>
      </c>
      <c r="D10" s="219"/>
      <c r="E10" s="219"/>
      <c r="F10" s="219"/>
      <c r="G10" s="219"/>
      <c r="H10" s="219"/>
      <c r="I10" s="219"/>
      <c r="J10" s="219"/>
      <c r="K10" s="219"/>
      <c r="L10" s="219"/>
      <c r="M10" s="219"/>
    </row>
    <row r="11" spans="2:13" s="208" customFormat="1" ht="21">
      <c r="B11" s="212"/>
      <c r="C11" s="276" t="s">
        <v>153</v>
      </c>
      <c r="D11" s="276"/>
      <c r="E11" s="276"/>
      <c r="F11" s="276"/>
      <c r="G11" s="276"/>
      <c r="H11" s="276"/>
      <c r="I11" s="276"/>
      <c r="J11" s="276"/>
      <c r="K11" s="276"/>
      <c r="L11" s="276"/>
      <c r="M11" s="276"/>
    </row>
    <row r="12" spans="2:13" s="208" customFormat="1" ht="21">
      <c r="B12" s="212"/>
      <c r="C12" s="276"/>
      <c r="D12" s="276"/>
      <c r="E12" s="276"/>
      <c r="F12" s="276"/>
      <c r="G12" s="276"/>
      <c r="H12" s="276"/>
      <c r="I12" s="276"/>
      <c r="J12" s="276"/>
      <c r="K12" s="276"/>
      <c r="L12" s="276"/>
      <c r="M12" s="276"/>
    </row>
    <row r="13" spans="2:13" s="145" customFormat="1" ht="21" customHeight="1">
      <c r="B13" s="212"/>
      <c r="C13" s="147" t="s">
        <v>152</v>
      </c>
      <c r="D13" s="146"/>
      <c r="E13" s="146"/>
      <c r="F13" s="146"/>
      <c r="G13" s="146"/>
      <c r="H13" s="146"/>
      <c r="I13" s="146"/>
      <c r="J13" s="146"/>
      <c r="K13" s="146"/>
      <c r="L13" s="146"/>
      <c r="M13" s="146"/>
    </row>
    <row r="14" spans="2:13" s="208" customFormat="1" ht="21">
      <c r="B14" s="212"/>
    </row>
    <row r="15" spans="2:13" s="208" customFormat="1" ht="20.100000000000001" customHeight="1">
      <c r="B15" s="212"/>
      <c r="C15" s="207" t="s">
        <v>105</v>
      </c>
      <c r="D15" s="146"/>
      <c r="E15" s="146"/>
      <c r="F15" s="146"/>
      <c r="G15" s="146"/>
      <c r="H15" s="146"/>
      <c r="I15" s="146"/>
      <c r="J15" s="146"/>
      <c r="K15" s="146"/>
      <c r="L15" s="146"/>
      <c r="M15" s="146"/>
    </row>
    <row r="16" spans="2:13" s="208" customFormat="1" ht="21" customHeight="1">
      <c r="B16" s="212"/>
      <c r="C16" s="217" t="s">
        <v>151</v>
      </c>
      <c r="D16" s="218"/>
      <c r="E16" s="218"/>
      <c r="F16" s="218"/>
      <c r="G16" s="218"/>
      <c r="H16" s="218"/>
      <c r="I16" s="218"/>
      <c r="J16" s="218"/>
      <c r="K16" s="218"/>
      <c r="L16" s="218"/>
      <c r="M16" s="218"/>
    </row>
    <row r="17" spans="2:23" s="208" customFormat="1" ht="21">
      <c r="B17" s="215"/>
      <c r="C17" s="217" t="s">
        <v>150</v>
      </c>
      <c r="D17" s="216"/>
      <c r="E17" s="216"/>
      <c r="F17" s="216"/>
      <c r="G17" s="216"/>
      <c r="H17" s="216"/>
      <c r="I17" s="216"/>
      <c r="J17" s="216"/>
      <c r="K17" s="216"/>
      <c r="L17" s="216"/>
      <c r="M17" s="216"/>
    </row>
    <row r="18" spans="2:23" s="208" customFormat="1" ht="21">
      <c r="B18" s="212"/>
      <c r="C18" s="207" t="s">
        <v>149</v>
      </c>
    </row>
    <row r="19" spans="2:23" s="208" customFormat="1" ht="21">
      <c r="B19" s="215"/>
      <c r="C19" s="207" t="s">
        <v>148</v>
      </c>
    </row>
    <row r="20" spans="2:23" s="208" customFormat="1" ht="21">
      <c r="B20" s="215"/>
      <c r="C20" s="207" t="s">
        <v>147</v>
      </c>
      <c r="D20" s="207"/>
      <c r="E20" s="207"/>
      <c r="F20" s="207"/>
      <c r="G20" s="207"/>
      <c r="H20" s="207"/>
      <c r="I20" s="207"/>
    </row>
    <row r="21" spans="2:23" s="208" customFormat="1" ht="21">
      <c r="B21" s="212"/>
      <c r="C21" s="207" t="s">
        <v>146</v>
      </c>
      <c r="O21" s="214"/>
    </row>
    <row r="22" spans="2:23" s="208" customFormat="1" ht="42.95" customHeight="1">
      <c r="B22" s="213"/>
      <c r="C22" s="279" t="s">
        <v>145</v>
      </c>
      <c r="D22" s="279"/>
      <c r="E22" s="279"/>
      <c r="F22" s="279"/>
      <c r="G22" s="279"/>
      <c r="H22" s="279"/>
      <c r="I22" s="279"/>
      <c r="J22" s="279"/>
      <c r="K22" s="279"/>
      <c r="L22" s="279"/>
      <c r="O22" s="277" t="s">
        <v>144</v>
      </c>
      <c r="P22" s="277"/>
      <c r="Q22" s="277"/>
      <c r="R22" s="277"/>
      <c r="T22" s="277" t="s">
        <v>143</v>
      </c>
      <c r="U22" s="277"/>
      <c r="V22" s="277"/>
      <c r="W22" s="277"/>
    </row>
    <row r="23" spans="2:23" s="208" customFormat="1" ht="21">
      <c r="B23" s="213"/>
      <c r="C23" s="206" t="s">
        <v>142</v>
      </c>
      <c r="D23" s="200"/>
      <c r="E23" s="200"/>
      <c r="F23" s="200"/>
      <c r="G23" s="200"/>
      <c r="H23" s="200"/>
      <c r="I23" s="200"/>
      <c r="O23" s="277"/>
      <c r="P23" s="277"/>
      <c r="Q23" s="277"/>
      <c r="R23" s="277"/>
      <c r="T23" s="277"/>
      <c r="U23" s="277"/>
      <c r="V23" s="277"/>
      <c r="W23" s="277"/>
    </row>
    <row r="24" spans="2:23" ht="21">
      <c r="B24" s="212"/>
      <c r="C24" s="207"/>
      <c r="J24" s="208"/>
      <c r="K24" s="208"/>
      <c r="L24" s="208"/>
      <c r="M24" s="208"/>
      <c r="O24" s="277"/>
      <c r="P24" s="277"/>
      <c r="Q24" s="277"/>
      <c r="R24" s="277"/>
      <c r="T24" s="277"/>
      <c r="U24" s="277"/>
      <c r="V24" s="277"/>
      <c r="W24" s="277"/>
    </row>
    <row r="25" spans="2:23" ht="20.100000000000001" customHeight="1">
      <c r="C25" s="207" t="s">
        <v>141</v>
      </c>
      <c r="J25" s="208"/>
      <c r="K25" s="208"/>
      <c r="L25" s="208"/>
      <c r="M25" s="208"/>
      <c r="O25" s="211" t="s">
        <v>140</v>
      </c>
      <c r="T25" s="277"/>
      <c r="U25" s="277"/>
      <c r="V25" s="277"/>
      <c r="W25" s="277"/>
    </row>
    <row r="26" spans="2:23" ht="20.100000000000001" customHeight="1">
      <c r="C26" s="206" t="s">
        <v>139</v>
      </c>
      <c r="O26" s="277" t="s">
        <v>138</v>
      </c>
      <c r="P26" s="277"/>
      <c r="Q26" s="277"/>
      <c r="R26" s="277"/>
      <c r="S26" s="277"/>
      <c r="T26" s="277"/>
      <c r="U26" s="277"/>
    </row>
    <row r="27" spans="2:23" ht="21" customHeight="1">
      <c r="C27" s="206" t="s">
        <v>137</v>
      </c>
      <c r="O27" s="277"/>
      <c r="P27" s="277"/>
      <c r="Q27" s="277"/>
      <c r="R27" s="277"/>
      <c r="S27" s="277"/>
      <c r="T27" s="277"/>
      <c r="U27" s="277"/>
    </row>
    <row r="28" spans="2:23" ht="18.95" customHeight="1">
      <c r="C28" s="280" t="s">
        <v>132</v>
      </c>
      <c r="D28" s="280"/>
      <c r="E28" s="280"/>
      <c r="F28" s="280"/>
      <c r="G28" s="280"/>
      <c r="H28" s="280"/>
      <c r="I28" s="280"/>
      <c r="J28" s="280"/>
      <c r="K28" s="280"/>
      <c r="L28" s="280"/>
      <c r="M28" s="280"/>
      <c r="O28" s="277"/>
      <c r="P28" s="277"/>
      <c r="Q28" s="277"/>
      <c r="R28" s="277"/>
      <c r="S28" s="277"/>
      <c r="T28" s="277"/>
      <c r="U28" s="277"/>
    </row>
    <row r="29" spans="2:23" ht="21.95" customHeight="1">
      <c r="C29" s="280"/>
      <c r="D29" s="280"/>
      <c r="E29" s="280"/>
      <c r="F29" s="280"/>
      <c r="G29" s="280"/>
      <c r="H29" s="280"/>
      <c r="I29" s="280"/>
      <c r="J29" s="280"/>
      <c r="K29" s="280"/>
      <c r="L29" s="280"/>
      <c r="M29" s="280"/>
      <c r="O29" s="210" t="s">
        <v>136</v>
      </c>
      <c r="U29" s="209"/>
    </row>
    <row r="30" spans="2:23" ht="21" customHeight="1">
      <c r="C30" s="207"/>
      <c r="O30" s="278" t="s">
        <v>135</v>
      </c>
      <c r="P30" s="278"/>
      <c r="Q30" s="278"/>
      <c r="R30" s="278"/>
      <c r="S30" s="278"/>
      <c r="T30" s="278"/>
      <c r="U30" s="278"/>
    </row>
    <row r="31" spans="2:23" ht="21" customHeight="1">
      <c r="C31" s="207" t="s">
        <v>134</v>
      </c>
      <c r="J31" s="208"/>
      <c r="K31" s="208"/>
      <c r="L31" s="208"/>
      <c r="M31" s="208"/>
      <c r="O31" s="278"/>
      <c r="P31" s="278"/>
      <c r="Q31" s="278"/>
      <c r="R31" s="278"/>
      <c r="S31" s="278"/>
      <c r="T31" s="278"/>
      <c r="U31" s="278"/>
    </row>
    <row r="32" spans="2:23" ht="18.75">
      <c r="C32" s="206" t="s">
        <v>133</v>
      </c>
      <c r="O32" s="278"/>
      <c r="P32" s="278"/>
      <c r="Q32" s="278"/>
      <c r="R32" s="278"/>
      <c r="S32" s="278"/>
      <c r="T32" s="278"/>
      <c r="U32" s="278"/>
    </row>
    <row r="33" spans="2:21" ht="20.100000000000001" customHeight="1">
      <c r="C33" s="280" t="s">
        <v>132</v>
      </c>
      <c r="D33" s="280"/>
      <c r="E33" s="280"/>
      <c r="F33" s="280"/>
      <c r="G33" s="280"/>
      <c r="H33" s="280"/>
      <c r="I33" s="280"/>
      <c r="J33" s="280"/>
      <c r="K33" s="280"/>
      <c r="L33" s="280"/>
      <c r="M33" s="280"/>
      <c r="O33" s="278"/>
      <c r="P33" s="278"/>
      <c r="Q33" s="278"/>
      <c r="R33" s="278"/>
      <c r="S33" s="278"/>
      <c r="T33" s="278"/>
      <c r="U33" s="278"/>
    </row>
    <row r="34" spans="2:21" ht="20.100000000000001" customHeight="1">
      <c r="C34" s="280"/>
      <c r="D34" s="280"/>
      <c r="E34" s="280"/>
      <c r="F34" s="280"/>
      <c r="G34" s="280"/>
      <c r="H34" s="280"/>
      <c r="I34" s="280"/>
      <c r="J34" s="280"/>
      <c r="K34" s="280"/>
      <c r="L34" s="280"/>
      <c r="M34" s="280"/>
      <c r="O34" s="278"/>
      <c r="P34" s="278"/>
      <c r="Q34" s="278"/>
      <c r="R34" s="278"/>
      <c r="S34" s="278"/>
      <c r="T34" s="278"/>
      <c r="U34" s="278"/>
    </row>
    <row r="35" spans="2:21" ht="15" customHeight="1">
      <c r="O35" s="278"/>
      <c r="P35" s="278"/>
      <c r="Q35" s="278"/>
      <c r="R35" s="278"/>
      <c r="S35" s="278"/>
      <c r="T35" s="278"/>
      <c r="U35" s="278"/>
    </row>
    <row r="36" spans="2:21" ht="24.95" customHeight="1">
      <c r="C36" s="207"/>
      <c r="D36" s="204"/>
      <c r="E36" s="204"/>
      <c r="F36" s="204"/>
      <c r="G36" s="204"/>
      <c r="H36" s="204"/>
      <c r="I36" s="204"/>
      <c r="O36" s="278"/>
      <c r="P36" s="278"/>
      <c r="Q36" s="278"/>
      <c r="R36" s="278"/>
      <c r="S36" s="278"/>
      <c r="T36" s="278"/>
      <c r="U36" s="278"/>
    </row>
    <row r="37" spans="2:21" ht="20.100000000000001" customHeight="1">
      <c r="C37" s="206"/>
      <c r="D37" s="204"/>
      <c r="E37" s="204"/>
      <c r="F37" s="204"/>
      <c r="G37" s="204"/>
      <c r="H37" s="204"/>
      <c r="I37" s="204"/>
      <c r="O37" s="203"/>
      <c r="P37" s="203"/>
      <c r="Q37" s="203"/>
      <c r="R37" s="203"/>
      <c r="S37" s="203"/>
      <c r="T37" s="203"/>
      <c r="U37" s="203"/>
    </row>
    <row r="38" spans="2:21" ht="15" customHeight="1">
      <c r="D38" s="204"/>
      <c r="E38" s="204"/>
      <c r="F38" s="204"/>
      <c r="G38" s="204"/>
      <c r="H38" s="204"/>
      <c r="I38" s="204"/>
      <c r="O38" s="203"/>
      <c r="P38" s="203"/>
      <c r="Q38" s="203"/>
      <c r="R38" s="203"/>
      <c r="S38" s="203"/>
      <c r="T38" s="203"/>
      <c r="U38" s="203"/>
    </row>
    <row r="39" spans="2:21" ht="18" customHeight="1">
      <c r="D39" s="204"/>
      <c r="E39" s="204"/>
      <c r="F39" s="204"/>
      <c r="G39" s="204"/>
      <c r="H39" s="204"/>
      <c r="I39" s="204"/>
      <c r="J39" s="204"/>
      <c r="K39" s="204"/>
      <c r="L39" s="204"/>
      <c r="M39" s="204"/>
      <c r="O39" s="203"/>
      <c r="P39" s="203"/>
      <c r="Q39" s="203"/>
      <c r="R39" s="203"/>
      <c r="S39" s="203"/>
      <c r="T39" s="203"/>
      <c r="U39" s="203"/>
    </row>
    <row r="40" spans="2:21" ht="15.95" customHeight="1">
      <c r="C40" s="205"/>
      <c r="D40" s="204"/>
      <c r="E40" s="204"/>
      <c r="F40" s="204"/>
      <c r="G40" s="204"/>
      <c r="H40" s="204"/>
      <c r="I40" s="204"/>
      <c r="J40" s="204"/>
      <c r="K40" s="204"/>
      <c r="L40" s="204"/>
      <c r="M40" s="204"/>
      <c r="O40" s="203"/>
      <c r="P40" s="203"/>
      <c r="Q40" s="203"/>
      <c r="R40" s="203"/>
      <c r="S40" s="203"/>
      <c r="T40" s="203"/>
      <c r="U40" s="203"/>
    </row>
    <row r="41" spans="2:21" ht="15" customHeight="1">
      <c r="C41" s="274"/>
      <c r="D41" s="274"/>
      <c r="E41" s="274"/>
      <c r="F41" s="274"/>
      <c r="G41" s="274"/>
      <c r="H41" s="274"/>
      <c r="I41" s="274"/>
      <c r="J41" s="274"/>
      <c r="K41" s="274"/>
      <c r="L41" s="274"/>
      <c r="M41" s="274"/>
    </row>
    <row r="42" spans="2:21" ht="15" customHeight="1">
      <c r="C42" s="274"/>
      <c r="D42" s="274"/>
      <c r="E42" s="274"/>
      <c r="F42" s="274"/>
      <c r="G42" s="274"/>
      <c r="H42" s="274"/>
      <c r="I42" s="274"/>
      <c r="J42" s="274"/>
      <c r="K42" s="274"/>
      <c r="L42" s="274"/>
      <c r="M42" s="274"/>
    </row>
    <row r="43" spans="2:21" ht="15" customHeight="1">
      <c r="C43" s="274"/>
      <c r="D43" s="274"/>
      <c r="E43" s="274"/>
      <c r="F43" s="274"/>
      <c r="G43" s="274"/>
      <c r="H43" s="274"/>
      <c r="I43" s="274"/>
      <c r="J43" s="274"/>
      <c r="K43" s="274"/>
      <c r="L43" s="274"/>
      <c r="M43" s="274"/>
    </row>
    <row r="44" spans="2:21" ht="15" customHeight="1">
      <c r="C44" s="274"/>
      <c r="D44" s="274"/>
      <c r="E44" s="274"/>
      <c r="F44" s="274"/>
      <c r="G44" s="274"/>
      <c r="H44" s="274"/>
      <c r="I44" s="274"/>
      <c r="J44" s="274"/>
      <c r="K44" s="274"/>
      <c r="L44" s="274"/>
      <c r="M44" s="274"/>
    </row>
    <row r="48" spans="2:21" ht="15" customHeight="1">
      <c r="B48" s="200"/>
    </row>
    <row r="49" spans="2:18" ht="15" customHeight="1">
      <c r="B49" s="200"/>
    </row>
    <row r="50" spans="2:18" ht="15" customHeight="1">
      <c r="B50" s="200"/>
    </row>
    <row r="52" spans="2:18">
      <c r="B52" s="200"/>
    </row>
    <row r="54" spans="2:18" ht="15" customHeight="1"/>
    <row r="55" spans="2:18" ht="15" customHeight="1"/>
    <row r="56" spans="2:18" ht="15" customHeight="1">
      <c r="B56" s="200"/>
      <c r="K56" s="275"/>
      <c r="L56" s="275"/>
      <c r="M56" s="275"/>
      <c r="N56" s="275"/>
      <c r="O56" s="275"/>
      <c r="P56" s="275"/>
      <c r="Q56" s="275"/>
      <c r="R56" s="275"/>
    </row>
    <row r="57" spans="2:18" ht="15" customHeight="1">
      <c r="B57" s="200"/>
      <c r="I57" s="202"/>
      <c r="K57" s="275"/>
      <c r="L57" s="275"/>
      <c r="M57" s="275"/>
      <c r="N57" s="275"/>
      <c r="O57" s="275"/>
      <c r="P57" s="275"/>
      <c r="Q57" s="275"/>
      <c r="R57" s="275"/>
    </row>
    <row r="58" spans="2:18" ht="15" customHeight="1">
      <c r="B58" s="200"/>
      <c r="I58" s="202"/>
      <c r="K58" s="275"/>
      <c r="L58" s="275"/>
      <c r="M58" s="275"/>
      <c r="N58" s="275"/>
      <c r="O58" s="275"/>
      <c r="P58" s="275"/>
      <c r="Q58" s="275"/>
      <c r="R58" s="275"/>
    </row>
    <row r="59" spans="2:18" ht="15" customHeight="1">
      <c r="B59" s="200"/>
      <c r="I59" s="202"/>
      <c r="K59" s="275"/>
      <c r="L59" s="275"/>
      <c r="M59" s="275"/>
      <c r="N59" s="275"/>
      <c r="O59" s="275"/>
      <c r="P59" s="275"/>
      <c r="Q59" s="275"/>
      <c r="R59" s="275"/>
    </row>
    <row r="60" spans="2:18" ht="15" customHeight="1"/>
  </sheetData>
  <mergeCells count="10">
    <mergeCell ref="C41:M44"/>
    <mergeCell ref="K56:R59"/>
    <mergeCell ref="C11:M12"/>
    <mergeCell ref="O22:R24"/>
    <mergeCell ref="T22:W25"/>
    <mergeCell ref="O30:U36"/>
    <mergeCell ref="C22:L22"/>
    <mergeCell ref="C28:M29"/>
    <mergeCell ref="C33:M34"/>
    <mergeCell ref="O26:U28"/>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3C6-43E5-B74B-9840-8B666571ACD3}">
  <sheetPr>
    <tabColor theme="9" tint="0.59999389629810485"/>
  </sheetPr>
  <dimension ref="B1:I74"/>
  <sheetViews>
    <sheetView showGridLines="0" topLeftCell="A67" zoomScale="150" zoomScaleNormal="100" workbookViewId="0">
      <selection activeCell="H12" sqref="H12"/>
    </sheetView>
  </sheetViews>
  <sheetFormatPr defaultColWidth="8.875" defaultRowHeight="15"/>
  <cols>
    <col min="1" max="1" width="8.875" style="227"/>
    <col min="2" max="2" width="35.875" style="227" customWidth="1"/>
    <col min="3" max="3" width="8.875" style="227" customWidth="1"/>
    <col min="4" max="4" width="2.875" style="227" customWidth="1"/>
    <col min="5" max="5" width="35.875" style="227" customWidth="1"/>
    <col min="6" max="6" width="8.875" style="229" customWidth="1"/>
    <col min="7" max="7" width="2.875" style="229" customWidth="1"/>
    <col min="8" max="8" width="35.875" style="229" customWidth="1"/>
    <col min="9" max="16384" width="8.875" style="227"/>
  </cols>
  <sheetData>
    <row r="1" spans="2:9">
      <c r="B1" s="229"/>
      <c r="C1" s="229"/>
      <c r="D1" s="229"/>
      <c r="E1" s="229"/>
      <c r="F1" s="227"/>
      <c r="G1" s="227"/>
      <c r="H1" s="227"/>
    </row>
    <row r="2" spans="2:9" ht="46.5">
      <c r="B2" s="254" t="s">
        <v>439</v>
      </c>
      <c r="C2" s="254"/>
      <c r="D2" s="254"/>
      <c r="E2" s="254"/>
    </row>
    <row r="3" spans="2:9" ht="15.75">
      <c r="B3" s="332" t="s">
        <v>438</v>
      </c>
      <c r="C3" s="332"/>
      <c r="D3" s="332"/>
      <c r="E3" s="332"/>
      <c r="F3" s="332"/>
      <c r="G3" s="332"/>
      <c r="H3" s="332"/>
      <c r="I3" s="332"/>
    </row>
    <row r="4" spans="2:9" ht="15.95" customHeight="1">
      <c r="B4" s="269"/>
      <c r="C4" s="269"/>
      <c r="D4" s="269"/>
      <c r="E4" s="269"/>
      <c r="F4" s="269"/>
      <c r="G4" s="269"/>
      <c r="H4" s="269"/>
      <c r="I4" s="269"/>
    </row>
    <row r="5" spans="2:9" ht="31.5">
      <c r="B5" s="305" t="s">
        <v>264</v>
      </c>
      <c r="C5" s="305"/>
      <c r="D5" s="1"/>
      <c r="E5" s="306" t="s">
        <v>263</v>
      </c>
      <c r="F5" s="306"/>
      <c r="G5" s="198"/>
      <c r="H5" s="307" t="s">
        <v>262</v>
      </c>
      <c r="I5" s="307"/>
    </row>
    <row r="6" spans="2:9" ht="15.75">
      <c r="B6" s="269"/>
      <c r="C6" s="24" t="s">
        <v>437</v>
      </c>
      <c r="D6" s="269"/>
      <c r="E6" s="269"/>
      <c r="F6" s="269"/>
      <c r="G6" s="269"/>
      <c r="H6" s="269"/>
      <c r="I6" s="269"/>
    </row>
    <row r="7" spans="2:9" ht="15.75">
      <c r="B7" s="269"/>
      <c r="C7" s="269"/>
      <c r="D7" s="269"/>
      <c r="E7" s="269"/>
      <c r="F7" s="269"/>
      <c r="G7" s="269"/>
      <c r="H7" s="269"/>
      <c r="I7" s="269"/>
    </row>
    <row r="8" spans="2:9" ht="31.5">
      <c r="B8" s="195" t="s">
        <v>436</v>
      </c>
      <c r="C8" s="29"/>
      <c r="D8" s="1"/>
      <c r="E8" s="266" t="s">
        <v>435</v>
      </c>
      <c r="F8" s="30"/>
      <c r="G8" s="198"/>
      <c r="H8" s="198" t="s">
        <v>434</v>
      </c>
      <c r="I8" s="31"/>
    </row>
    <row r="9" spans="2:9" ht="78.75">
      <c r="B9" s="266" t="s">
        <v>433</v>
      </c>
      <c r="C9" s="29"/>
      <c r="D9" s="1"/>
      <c r="E9" s="198" t="s">
        <v>432</v>
      </c>
      <c r="F9" s="30"/>
      <c r="G9" s="198"/>
      <c r="H9" s="195" t="s">
        <v>301</v>
      </c>
      <c r="I9" s="31"/>
    </row>
    <row r="10" spans="2:9" ht="47.25">
      <c r="B10" s="265"/>
      <c r="C10" s="7"/>
      <c r="D10" s="1"/>
      <c r="E10" s="198" t="s">
        <v>431</v>
      </c>
      <c r="F10" s="30"/>
      <c r="G10" s="198"/>
      <c r="H10" s="195"/>
      <c r="I10" s="7"/>
    </row>
    <row r="11" spans="2:9" ht="9.9499999999999993" customHeight="1" thickBot="1">
      <c r="B11" s="269"/>
      <c r="C11" s="269"/>
      <c r="D11" s="269"/>
      <c r="E11" s="269"/>
      <c r="F11" s="269"/>
      <c r="G11" s="269"/>
      <c r="H11" s="269"/>
      <c r="I11" s="269"/>
    </row>
    <row r="12" spans="2:9" ht="35.1" customHeight="1" thickBot="1">
      <c r="B12" s="28" t="s">
        <v>243</v>
      </c>
      <c r="C12" s="64" t="s">
        <v>1</v>
      </c>
      <c r="D12" s="1"/>
      <c r="E12" s="28" t="s">
        <v>243</v>
      </c>
      <c r="F12" s="32" t="s">
        <v>1</v>
      </c>
      <c r="G12" s="198"/>
      <c r="H12" s="28" t="s">
        <v>243</v>
      </c>
      <c r="I12" s="65" t="s">
        <v>1</v>
      </c>
    </row>
    <row r="13" spans="2:9" ht="9.9499999999999993" customHeight="1">
      <c r="B13" s="269"/>
      <c r="C13" s="269"/>
      <c r="D13" s="269"/>
      <c r="E13" s="269"/>
      <c r="F13" s="269"/>
      <c r="G13" s="269"/>
      <c r="H13" s="269"/>
      <c r="I13" s="269"/>
    </row>
    <row r="14" spans="2:9" ht="35.1" customHeight="1">
      <c r="B14" s="246" t="s">
        <v>430</v>
      </c>
      <c r="C14" s="248"/>
      <c r="D14" s="248"/>
      <c r="E14" s="248"/>
      <c r="F14" s="245"/>
      <c r="G14" s="245"/>
      <c r="H14" s="245"/>
      <c r="I14" s="247"/>
    </row>
    <row r="15" spans="2:9" ht="15.75">
      <c r="B15" s="269"/>
      <c r="C15" s="269"/>
      <c r="D15" s="269"/>
      <c r="E15" s="269"/>
      <c r="F15" s="269"/>
      <c r="G15" s="269"/>
      <c r="H15" s="269"/>
      <c r="I15" s="269"/>
    </row>
    <row r="16" spans="2:9" ht="21.95" customHeight="1">
      <c r="B16" s="238" t="s">
        <v>317</v>
      </c>
      <c r="C16" s="238"/>
      <c r="D16" s="238"/>
      <c r="E16" s="238"/>
    </row>
    <row r="17" spans="2:9" s="250" customFormat="1" ht="15.95" customHeight="1">
      <c r="B17" s="316" t="s">
        <v>276</v>
      </c>
      <c r="C17" s="317"/>
      <c r="D17" s="317"/>
      <c r="E17" s="318"/>
      <c r="F17" s="316" t="s">
        <v>275</v>
      </c>
      <c r="G17" s="317"/>
      <c r="H17" s="318"/>
      <c r="I17" s="267" t="s">
        <v>274</v>
      </c>
    </row>
    <row r="18" spans="2:9" ht="75" customHeight="1">
      <c r="B18" s="310" t="s">
        <v>429</v>
      </c>
      <c r="C18" s="311"/>
      <c r="D18" s="311"/>
      <c r="E18" s="312"/>
      <c r="F18" s="322"/>
      <c r="G18" s="323"/>
      <c r="H18" s="324"/>
      <c r="I18" s="4"/>
    </row>
    <row r="19" spans="2:9" ht="35.1" customHeight="1">
      <c r="B19" s="310" t="s">
        <v>428</v>
      </c>
      <c r="C19" s="311"/>
      <c r="D19" s="311"/>
      <c r="E19" s="312"/>
      <c r="F19" s="322"/>
      <c r="G19" s="323"/>
      <c r="H19" s="324"/>
      <c r="I19" s="4"/>
    </row>
    <row r="20" spans="2:9" ht="35.1" customHeight="1">
      <c r="B20" s="310" t="s">
        <v>427</v>
      </c>
      <c r="C20" s="311"/>
      <c r="D20" s="311"/>
      <c r="E20" s="312"/>
      <c r="F20" s="232"/>
      <c r="G20" s="231"/>
      <c r="H20" s="230"/>
      <c r="I20" s="4"/>
    </row>
    <row r="21" spans="2:9" ht="35.1" customHeight="1">
      <c r="B21" s="310" t="s">
        <v>426</v>
      </c>
      <c r="C21" s="311"/>
      <c r="D21" s="311"/>
      <c r="E21" s="312"/>
      <c r="F21" s="322"/>
      <c r="G21" s="323"/>
      <c r="H21" s="324"/>
      <c r="I21" s="4"/>
    </row>
    <row r="22" spans="2:9" ht="35.1" customHeight="1">
      <c r="B22" s="346" t="s">
        <v>425</v>
      </c>
      <c r="C22" s="346"/>
      <c r="D22" s="346"/>
      <c r="E22" s="346"/>
      <c r="F22" s="243"/>
      <c r="G22" s="243"/>
      <c r="H22" s="243"/>
    </row>
    <row r="23" spans="2:9" ht="42.95" customHeight="1">
      <c r="B23" s="310" t="s">
        <v>424</v>
      </c>
      <c r="C23" s="311"/>
      <c r="D23" s="311"/>
      <c r="E23" s="312"/>
      <c r="F23" s="322"/>
      <c r="G23" s="323"/>
      <c r="H23" s="324"/>
      <c r="I23" s="4"/>
    </row>
    <row r="24" spans="2:9" ht="15.75">
      <c r="B24" s="268"/>
      <c r="C24" s="268"/>
      <c r="D24" s="268"/>
      <c r="E24" s="268"/>
      <c r="F24" s="243"/>
      <c r="G24" s="243"/>
      <c r="H24" s="243"/>
      <c r="I24" s="6"/>
    </row>
    <row r="25" spans="2:9" ht="21.95" customHeight="1">
      <c r="B25" s="328" t="s">
        <v>423</v>
      </c>
      <c r="C25" s="328"/>
      <c r="D25" s="328"/>
      <c r="E25" s="328"/>
    </row>
    <row r="26" spans="2:9" s="250" customFormat="1" ht="15.95" customHeight="1">
      <c r="B26" s="316" t="s">
        <v>276</v>
      </c>
      <c r="C26" s="317"/>
      <c r="D26" s="317"/>
      <c r="E26" s="318"/>
      <c r="F26" s="316" t="s">
        <v>275</v>
      </c>
      <c r="G26" s="317"/>
      <c r="H26" s="318"/>
      <c r="I26" s="267" t="s">
        <v>274</v>
      </c>
    </row>
    <row r="27" spans="2:9" ht="35.1" customHeight="1">
      <c r="B27" s="346" t="s">
        <v>422</v>
      </c>
      <c r="C27" s="346"/>
      <c r="D27" s="346"/>
      <c r="E27" s="346"/>
      <c r="F27" s="243"/>
      <c r="G27" s="243"/>
      <c r="H27" s="243"/>
    </row>
    <row r="28" spans="2:9" ht="32.1" customHeight="1">
      <c r="B28" s="310" t="s">
        <v>421</v>
      </c>
      <c r="C28" s="311"/>
      <c r="D28" s="311"/>
      <c r="E28" s="312"/>
      <c r="F28" s="322"/>
      <c r="G28" s="323"/>
      <c r="H28" s="324"/>
      <c r="I28" s="4"/>
    </row>
    <row r="29" spans="2:9" ht="27" customHeight="1">
      <c r="B29" s="310" t="s">
        <v>420</v>
      </c>
      <c r="C29" s="311"/>
      <c r="D29" s="311"/>
      <c r="E29" s="312"/>
      <c r="F29" s="322"/>
      <c r="G29" s="323"/>
      <c r="H29" s="324"/>
      <c r="I29" s="4"/>
    </row>
    <row r="30" spans="2:9" ht="27.95" customHeight="1">
      <c r="B30" s="310" t="s">
        <v>419</v>
      </c>
      <c r="C30" s="311"/>
      <c r="D30" s="311"/>
      <c r="E30" s="312"/>
      <c r="F30" s="322"/>
      <c r="G30" s="323"/>
      <c r="H30" s="324"/>
      <c r="I30" s="4"/>
    </row>
    <row r="31" spans="2:9">
      <c r="B31" s="268"/>
      <c r="C31" s="268"/>
      <c r="D31" s="268"/>
      <c r="E31" s="268"/>
      <c r="F31" s="243"/>
      <c r="G31" s="243"/>
      <c r="H31" s="243"/>
    </row>
    <row r="32" spans="2:9" ht="21.95" customHeight="1">
      <c r="B32" s="328" t="s">
        <v>418</v>
      </c>
      <c r="C32" s="328"/>
      <c r="D32" s="328"/>
      <c r="E32" s="328"/>
    </row>
    <row r="33" spans="2:9" s="250" customFormat="1" ht="15.95" customHeight="1">
      <c r="B33" s="316" t="s">
        <v>276</v>
      </c>
      <c r="C33" s="317"/>
      <c r="D33" s="317"/>
      <c r="E33" s="318"/>
      <c r="F33" s="316" t="s">
        <v>275</v>
      </c>
      <c r="G33" s="317"/>
      <c r="H33" s="318"/>
      <c r="I33" s="267" t="s">
        <v>274</v>
      </c>
    </row>
    <row r="34" spans="2:9" ht="24.95" customHeight="1">
      <c r="B34" s="310" t="s">
        <v>417</v>
      </c>
      <c r="C34" s="311"/>
      <c r="D34" s="311"/>
      <c r="E34" s="312"/>
      <c r="F34" s="322"/>
      <c r="G34" s="323"/>
      <c r="H34" s="324"/>
      <c r="I34" s="4"/>
    </row>
    <row r="35" spans="2:9" ht="50.1" customHeight="1">
      <c r="B35" s="310" t="s">
        <v>416</v>
      </c>
      <c r="C35" s="311"/>
      <c r="D35" s="311"/>
      <c r="E35" s="312"/>
      <c r="F35" s="322"/>
      <c r="G35" s="323"/>
      <c r="H35" s="324"/>
      <c r="I35" s="4"/>
    </row>
    <row r="36" spans="2:9" ht="50.1" customHeight="1">
      <c r="B36" s="310" t="s">
        <v>415</v>
      </c>
      <c r="C36" s="311"/>
      <c r="D36" s="311"/>
      <c r="E36" s="312"/>
      <c r="F36" s="322"/>
      <c r="G36" s="323"/>
      <c r="H36" s="324"/>
      <c r="I36" s="4"/>
    </row>
    <row r="37" spans="2:9">
      <c r="B37" s="268"/>
      <c r="C37" s="268"/>
      <c r="D37" s="268"/>
      <c r="E37" s="268"/>
      <c r="F37" s="243"/>
      <c r="G37" s="243"/>
      <c r="H37" s="243"/>
    </row>
    <row r="38" spans="2:9" ht="21.95" customHeight="1">
      <c r="B38" s="328" t="s">
        <v>414</v>
      </c>
      <c r="C38" s="328"/>
      <c r="D38" s="328"/>
      <c r="E38" s="328"/>
    </row>
    <row r="39" spans="2:9" s="250" customFormat="1" ht="15.95" customHeight="1">
      <c r="B39" s="316" t="s">
        <v>276</v>
      </c>
      <c r="C39" s="317"/>
      <c r="D39" s="317"/>
      <c r="E39" s="318"/>
      <c r="F39" s="316" t="s">
        <v>275</v>
      </c>
      <c r="G39" s="317"/>
      <c r="H39" s="318"/>
      <c r="I39" s="267" t="s">
        <v>274</v>
      </c>
    </row>
    <row r="40" spans="2:9" ht="24.95" customHeight="1">
      <c r="B40" s="310" t="s">
        <v>413</v>
      </c>
      <c r="C40" s="311"/>
      <c r="D40" s="311"/>
      <c r="E40" s="312"/>
      <c r="F40" s="322"/>
      <c r="G40" s="323"/>
      <c r="H40" s="324"/>
      <c r="I40" s="4"/>
    </row>
    <row r="41" spans="2:9" ht="35.1" customHeight="1">
      <c r="B41" s="310" t="s">
        <v>412</v>
      </c>
      <c r="C41" s="311"/>
      <c r="D41" s="311"/>
      <c r="E41" s="312"/>
      <c r="F41" s="322"/>
      <c r="G41" s="323"/>
      <c r="H41" s="324"/>
      <c r="I41" s="4"/>
    </row>
    <row r="42" spans="2:9" ht="50.1" customHeight="1">
      <c r="B42" s="310" t="s">
        <v>411</v>
      </c>
      <c r="C42" s="311"/>
      <c r="D42" s="311"/>
      <c r="E42" s="312"/>
      <c r="F42" s="322"/>
      <c r="G42" s="323"/>
      <c r="H42" s="324"/>
      <c r="I42" s="4"/>
    </row>
    <row r="43" spans="2:9" ht="15.95" customHeight="1">
      <c r="B43" s="347" t="s">
        <v>410</v>
      </c>
      <c r="C43" s="347"/>
      <c r="D43" s="347"/>
      <c r="E43" s="347"/>
      <c r="F43" s="243"/>
      <c r="G43" s="243"/>
      <c r="H43" s="243"/>
    </row>
    <row r="44" spans="2:9" ht="15.95" customHeight="1">
      <c r="B44" s="349" t="s">
        <v>409</v>
      </c>
      <c r="C44" s="349"/>
      <c r="D44" s="349"/>
      <c r="E44" s="349"/>
      <c r="F44" s="243"/>
      <c r="G44" s="243"/>
      <c r="H44" s="243"/>
    </row>
    <row r="45" spans="2:9" ht="15.95" customHeight="1">
      <c r="B45" s="348" t="s">
        <v>408</v>
      </c>
      <c r="C45" s="348"/>
      <c r="D45" s="348"/>
      <c r="E45" s="348"/>
      <c r="F45" s="243"/>
      <c r="G45" s="243"/>
      <c r="H45" s="243"/>
    </row>
    <row r="46" spans="2:9" ht="24.95" customHeight="1">
      <c r="B46" s="310" t="s">
        <v>407</v>
      </c>
      <c r="C46" s="311"/>
      <c r="D46" s="311"/>
      <c r="E46" s="312"/>
      <c r="F46" s="319"/>
      <c r="G46" s="320"/>
      <c r="H46" s="321"/>
      <c r="I46" s="4"/>
    </row>
    <row r="47" spans="2:9" ht="24.95" customHeight="1">
      <c r="B47" s="310" t="s">
        <v>406</v>
      </c>
      <c r="C47" s="311"/>
      <c r="D47" s="311"/>
      <c r="E47" s="312"/>
      <c r="F47" s="322"/>
      <c r="G47" s="323"/>
      <c r="H47" s="324"/>
      <c r="I47" s="4"/>
    </row>
    <row r="48" spans="2:9" ht="33" customHeight="1">
      <c r="B48" s="310" t="s">
        <v>405</v>
      </c>
      <c r="C48" s="311"/>
      <c r="D48" s="311"/>
      <c r="E48" s="312"/>
      <c r="F48" s="322"/>
      <c r="G48" s="323"/>
      <c r="H48" s="324"/>
      <c r="I48" s="4"/>
    </row>
    <row r="49" spans="2:9">
      <c r="B49" s="268"/>
      <c r="C49" s="268"/>
      <c r="D49" s="268"/>
      <c r="E49" s="268"/>
      <c r="F49" s="243"/>
      <c r="G49" s="243"/>
      <c r="H49" s="243"/>
    </row>
    <row r="50" spans="2:9" ht="21.95" customHeight="1">
      <c r="B50" s="328" t="s">
        <v>404</v>
      </c>
      <c r="C50" s="328"/>
      <c r="D50" s="328"/>
      <c r="E50" s="328"/>
    </row>
    <row r="51" spans="2:9" s="250" customFormat="1" ht="15.95" customHeight="1">
      <c r="B51" s="316" t="s">
        <v>276</v>
      </c>
      <c r="C51" s="317"/>
      <c r="D51" s="317"/>
      <c r="E51" s="318"/>
      <c r="F51" s="316" t="s">
        <v>275</v>
      </c>
      <c r="G51" s="317"/>
      <c r="H51" s="318"/>
      <c r="I51" s="267" t="s">
        <v>274</v>
      </c>
    </row>
    <row r="52" spans="2:9" ht="35.1" customHeight="1">
      <c r="B52" s="310" t="s">
        <v>403</v>
      </c>
      <c r="C52" s="311"/>
      <c r="D52" s="311"/>
      <c r="E52" s="312"/>
      <c r="F52" s="322"/>
      <c r="G52" s="323"/>
      <c r="H52" s="324"/>
      <c r="I52" s="4"/>
    </row>
    <row r="53" spans="2:9" ht="35.1" customHeight="1">
      <c r="B53" s="310" t="s">
        <v>402</v>
      </c>
      <c r="C53" s="311"/>
      <c r="D53" s="311"/>
      <c r="E53" s="312"/>
      <c r="F53" s="322"/>
      <c r="G53" s="323"/>
      <c r="H53" s="324"/>
      <c r="I53" s="4"/>
    </row>
    <row r="54" spans="2:9" ht="50.1" customHeight="1">
      <c r="B54" s="310" t="s">
        <v>401</v>
      </c>
      <c r="C54" s="311"/>
      <c r="D54" s="311"/>
      <c r="E54" s="312"/>
      <c r="F54" s="322"/>
      <c r="G54" s="323"/>
      <c r="H54" s="324"/>
      <c r="I54" s="4"/>
    </row>
    <row r="55" spans="2:9" ht="35.1" customHeight="1">
      <c r="B55" s="346" t="s">
        <v>400</v>
      </c>
      <c r="C55" s="346"/>
      <c r="D55" s="346"/>
      <c r="E55" s="346"/>
      <c r="F55" s="243"/>
      <c r="G55" s="243"/>
      <c r="H55" s="243"/>
      <c r="I55" s="6"/>
    </row>
    <row r="56" spans="2:9" ht="35.1" customHeight="1">
      <c r="B56" s="310" t="s">
        <v>399</v>
      </c>
      <c r="C56" s="311"/>
      <c r="D56" s="311"/>
      <c r="E56" s="312"/>
      <c r="F56" s="322"/>
      <c r="G56" s="323"/>
      <c r="H56" s="324"/>
      <c r="I56" s="4"/>
    </row>
    <row r="57" spans="2:9" ht="15.75">
      <c r="B57" s="268"/>
      <c r="C57" s="268"/>
      <c r="D57" s="268"/>
      <c r="E57" s="268"/>
      <c r="F57" s="243"/>
      <c r="G57" s="243"/>
      <c r="H57" s="243"/>
      <c r="I57" s="6"/>
    </row>
    <row r="58" spans="2:9" ht="21.95" customHeight="1">
      <c r="B58" s="328" t="s">
        <v>398</v>
      </c>
      <c r="C58" s="328"/>
      <c r="D58" s="328"/>
      <c r="E58" s="328"/>
    </row>
    <row r="59" spans="2:9" s="250" customFormat="1" ht="15.95" customHeight="1">
      <c r="B59" s="316" t="s">
        <v>276</v>
      </c>
      <c r="C59" s="317"/>
      <c r="D59" s="317"/>
      <c r="E59" s="318"/>
      <c r="F59" s="316" t="s">
        <v>275</v>
      </c>
      <c r="G59" s="317"/>
      <c r="H59" s="318"/>
      <c r="I59" s="267" t="s">
        <v>274</v>
      </c>
    </row>
    <row r="60" spans="2:9" ht="48" customHeight="1">
      <c r="B60" s="310" t="s">
        <v>397</v>
      </c>
      <c r="C60" s="311"/>
      <c r="D60" s="311"/>
      <c r="E60" s="312"/>
      <c r="F60" s="322"/>
      <c r="G60" s="323"/>
      <c r="H60" s="324"/>
      <c r="I60" s="4"/>
    </row>
    <row r="61" spans="2:9" ht="35.1" customHeight="1">
      <c r="B61" s="310" t="s">
        <v>396</v>
      </c>
      <c r="C61" s="311"/>
      <c r="D61" s="311"/>
      <c r="E61" s="312"/>
      <c r="F61" s="322"/>
      <c r="G61" s="323"/>
      <c r="H61" s="324"/>
      <c r="I61" s="4"/>
    </row>
    <row r="62" spans="2:9" ht="35.1" customHeight="1">
      <c r="B62" s="310" t="s">
        <v>395</v>
      </c>
      <c r="C62" s="311"/>
      <c r="D62" s="311"/>
      <c r="E62" s="312"/>
      <c r="F62" s="325"/>
      <c r="G62" s="326"/>
      <c r="H62" s="327"/>
      <c r="I62" s="4"/>
    </row>
    <row r="63" spans="2:9" ht="35.1" customHeight="1">
      <c r="B63" s="310" t="s">
        <v>394</v>
      </c>
      <c r="C63" s="311"/>
      <c r="D63" s="311"/>
      <c r="E63" s="312"/>
      <c r="F63" s="322"/>
      <c r="G63" s="323"/>
      <c r="H63" s="324"/>
      <c r="I63" s="4"/>
    </row>
    <row r="64" spans="2:9" ht="35.1" customHeight="1">
      <c r="B64" s="310" t="s">
        <v>393</v>
      </c>
      <c r="C64" s="311"/>
      <c r="D64" s="311"/>
      <c r="E64" s="312"/>
      <c r="F64" s="322"/>
      <c r="G64" s="323"/>
      <c r="H64" s="324"/>
      <c r="I64" s="4"/>
    </row>
    <row r="65" spans="2:9" ht="75" customHeight="1">
      <c r="B65" s="310" t="s">
        <v>392</v>
      </c>
      <c r="C65" s="311"/>
      <c r="D65" s="311"/>
      <c r="E65" s="312"/>
      <c r="F65" s="322"/>
      <c r="G65" s="323"/>
      <c r="H65" s="324"/>
      <c r="I65" s="4"/>
    </row>
    <row r="66" spans="2:9" ht="35.1" customHeight="1">
      <c r="B66" s="346" t="s">
        <v>391</v>
      </c>
      <c r="C66" s="346"/>
      <c r="D66" s="346"/>
      <c r="E66" s="346"/>
      <c r="F66" s="243"/>
      <c r="G66" s="243"/>
      <c r="H66" s="243"/>
    </row>
    <row r="67" spans="2:9" ht="35.1" customHeight="1">
      <c r="B67" s="310" t="s">
        <v>390</v>
      </c>
      <c r="C67" s="311"/>
      <c r="D67" s="311"/>
      <c r="E67" s="312"/>
      <c r="F67" s="322"/>
      <c r="G67" s="323"/>
      <c r="H67" s="324"/>
      <c r="I67" s="4"/>
    </row>
    <row r="68" spans="2:9" ht="35.1" customHeight="1">
      <c r="B68" s="310" t="s">
        <v>389</v>
      </c>
      <c r="C68" s="311"/>
      <c r="D68" s="311"/>
      <c r="E68" s="312"/>
      <c r="F68" s="322"/>
      <c r="G68" s="323"/>
      <c r="H68" s="324"/>
      <c r="I68" s="4"/>
    </row>
    <row r="69" spans="2:9">
      <c r="B69" s="268"/>
      <c r="C69" s="268"/>
      <c r="D69" s="268"/>
      <c r="E69" s="268"/>
      <c r="F69" s="243"/>
      <c r="G69" s="243"/>
      <c r="H69" s="243"/>
    </row>
    <row r="70" spans="2:9" ht="21.95" customHeight="1">
      <c r="B70" s="328" t="s">
        <v>388</v>
      </c>
      <c r="C70" s="328"/>
      <c r="D70" s="328"/>
      <c r="E70" s="328"/>
    </row>
    <row r="71" spans="2:9" s="250" customFormat="1" ht="15.95" customHeight="1">
      <c r="B71" s="316" t="s">
        <v>276</v>
      </c>
      <c r="C71" s="317"/>
      <c r="D71" s="317"/>
      <c r="E71" s="318"/>
      <c r="F71" s="316" t="s">
        <v>275</v>
      </c>
      <c r="G71" s="317"/>
      <c r="H71" s="318"/>
      <c r="I71" s="267" t="s">
        <v>274</v>
      </c>
    </row>
    <row r="72" spans="2:9" ht="35.1" customHeight="1">
      <c r="B72" s="310" t="s">
        <v>387</v>
      </c>
      <c r="C72" s="311"/>
      <c r="D72" s="311"/>
      <c r="E72" s="312"/>
      <c r="F72" s="319"/>
      <c r="G72" s="320"/>
      <c r="H72" s="321"/>
      <c r="I72" s="4"/>
    </row>
    <row r="73" spans="2:9" ht="75" customHeight="1">
      <c r="B73" s="310" t="s">
        <v>386</v>
      </c>
      <c r="C73" s="311"/>
      <c r="D73" s="311"/>
      <c r="E73" s="312"/>
      <c r="F73" s="322"/>
      <c r="G73" s="323"/>
      <c r="H73" s="324"/>
      <c r="I73" s="4"/>
    </row>
    <row r="74" spans="2:9" ht="35.1" customHeight="1">
      <c r="B74" s="310" t="s">
        <v>385</v>
      </c>
      <c r="C74" s="311"/>
      <c r="D74" s="311"/>
      <c r="E74" s="312"/>
      <c r="F74" s="322"/>
      <c r="G74" s="323"/>
      <c r="H74" s="324"/>
      <c r="I74" s="4"/>
    </row>
  </sheetData>
  <mergeCells count="94">
    <mergeCell ref="B50:E50"/>
    <mergeCell ref="B42:E42"/>
    <mergeCell ref="B43:E43"/>
    <mergeCell ref="B47:E47"/>
    <mergeCell ref="B45:E45"/>
    <mergeCell ref="B46:E46"/>
    <mergeCell ref="B48:E48"/>
    <mergeCell ref="B44:E44"/>
    <mergeCell ref="B23:E23"/>
    <mergeCell ref="B21:E21"/>
    <mergeCell ref="F21:H21"/>
    <mergeCell ref="B25:E25"/>
    <mergeCell ref="B34:E34"/>
    <mergeCell ref="B29:E29"/>
    <mergeCell ref="B30:E30"/>
    <mergeCell ref="B32:E32"/>
    <mergeCell ref="B33:E33"/>
    <mergeCell ref="B26:E26"/>
    <mergeCell ref="B27:E27"/>
    <mergeCell ref="B28:E28"/>
    <mergeCell ref="B3:I3"/>
    <mergeCell ref="B17:E17"/>
    <mergeCell ref="B18:E18"/>
    <mergeCell ref="B19:E19"/>
    <mergeCell ref="B22:E22"/>
    <mergeCell ref="B20:E20"/>
    <mergeCell ref="B40:E40"/>
    <mergeCell ref="B41:E41"/>
    <mergeCell ref="B38:E38"/>
    <mergeCell ref="B39:E39"/>
    <mergeCell ref="B35:E35"/>
    <mergeCell ref="B36:E36"/>
    <mergeCell ref="B74:E74"/>
    <mergeCell ref="F17:H17"/>
    <mergeCell ref="F18:H18"/>
    <mergeCell ref="F19:H19"/>
    <mergeCell ref="F23:H23"/>
    <mergeCell ref="F26:H26"/>
    <mergeCell ref="F28:H28"/>
    <mergeCell ref="F29:H29"/>
    <mergeCell ref="B61:E61"/>
    <mergeCell ref="B62:E62"/>
    <mergeCell ref="B53:E53"/>
    <mergeCell ref="B55:E55"/>
    <mergeCell ref="B56:E56"/>
    <mergeCell ref="B54:E54"/>
    <mergeCell ref="B68:E68"/>
    <mergeCell ref="B52:E52"/>
    <mergeCell ref="B71:E71"/>
    <mergeCell ref="B72:E72"/>
    <mergeCell ref="B73:E73"/>
    <mergeCell ref="B67:E67"/>
    <mergeCell ref="F40:H40"/>
    <mergeCell ref="F41:H41"/>
    <mergeCell ref="F42:H42"/>
    <mergeCell ref="B70:E70"/>
    <mergeCell ref="B63:E63"/>
    <mergeCell ref="B64:E64"/>
    <mergeCell ref="B65:E65"/>
    <mergeCell ref="B66:E66"/>
    <mergeCell ref="B58:E58"/>
    <mergeCell ref="B59:E59"/>
    <mergeCell ref="B60:E60"/>
    <mergeCell ref="B51:E51"/>
    <mergeCell ref="F47:H47"/>
    <mergeCell ref="F48:H48"/>
    <mergeCell ref="F51:H51"/>
    <mergeCell ref="F30:H30"/>
    <mergeCell ref="F33:H33"/>
    <mergeCell ref="F36:H36"/>
    <mergeCell ref="F34:H34"/>
    <mergeCell ref="F35:H35"/>
    <mergeCell ref="F72:H72"/>
    <mergeCell ref="F73:H73"/>
    <mergeCell ref="F74:H74"/>
    <mergeCell ref="B5:C5"/>
    <mergeCell ref="E5:F5"/>
    <mergeCell ref="H5:I5"/>
    <mergeCell ref="F67:H67"/>
    <mergeCell ref="F68:H68"/>
    <mergeCell ref="F71:H71"/>
    <mergeCell ref="F64:H64"/>
    <mergeCell ref="F39:H39"/>
    <mergeCell ref="F54:H54"/>
    <mergeCell ref="F56:H56"/>
    <mergeCell ref="F52:H52"/>
    <mergeCell ref="F53:H53"/>
    <mergeCell ref="F46:H46"/>
    <mergeCell ref="F65:H65"/>
    <mergeCell ref="F59:H59"/>
    <mergeCell ref="F60:H60"/>
    <mergeCell ref="F61:H61"/>
    <mergeCell ref="F62:H62"/>
    <mergeCell ref="F63:H63"/>
  </mergeCells>
  <dataValidations count="3">
    <dataValidation type="list" allowBlank="1" showInputMessage="1" showErrorMessage="1" sqref="F12 C12 I12" xr:uid="{26799159-E709-584D-9761-7665FC19C6D1}">
      <formula1>"-, √, NO, N/A"</formula1>
    </dataValidation>
    <dataValidation type="list" allowBlank="1" showInputMessage="1" showErrorMessage="1" sqref="C8:C9 F8:F10 I8:I9 I18:I21 I23 I28:I30 I34:I36 I40:I42 I46:I48 I52:I54 I56 I60:I65 I67:I68 I72:I74" xr:uid="{EB79528C-D32E-D14A-9FC7-11B27B108076}">
      <formula1>"YES, NO, N/A"</formula1>
    </dataValidation>
    <dataValidation type="list" allowBlank="1" showInputMessage="1" showErrorMessage="1" sqref="I55 I57 I24 C10 I10" xr:uid="{65A9554B-A7B1-4A41-A36C-6DE1C46EB0F4}">
      <formula1>"YES, NO"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E7D6D-E157-E541-B57C-909FC9BE6921}">
  <sheetPr>
    <tabColor theme="9" tint="0.59999389629810485"/>
  </sheetPr>
  <dimension ref="B1:K30"/>
  <sheetViews>
    <sheetView showGridLines="0" topLeftCell="A14" zoomScale="118" zoomScaleNormal="100" workbookViewId="0">
      <selection activeCell="H24" sqref="H24"/>
    </sheetView>
  </sheetViews>
  <sheetFormatPr defaultColWidth="8.875" defaultRowHeight="15"/>
  <cols>
    <col min="1" max="1" width="8.875" style="227"/>
    <col min="2" max="2" width="35.875" style="227" customWidth="1"/>
    <col min="3" max="3" width="8.875" style="227" customWidth="1"/>
    <col min="4" max="4" width="2.875" style="227" customWidth="1"/>
    <col min="5" max="5" width="35.875" style="227" customWidth="1"/>
    <col min="6" max="6" width="8.875" style="229" customWidth="1"/>
    <col min="7" max="7" width="2.875" style="229" customWidth="1"/>
    <col min="8" max="8" width="35.875" style="229" customWidth="1"/>
    <col min="9" max="10" width="8.875" style="227"/>
    <col min="11" max="11" width="35.875" style="227" customWidth="1"/>
    <col min="12" max="16384" width="8.875" style="227"/>
  </cols>
  <sheetData>
    <row r="1" spans="2:11">
      <c r="B1" s="229"/>
      <c r="C1" s="229"/>
      <c r="D1" s="229"/>
      <c r="E1" s="229"/>
      <c r="F1" s="227"/>
      <c r="G1" s="227"/>
      <c r="H1" s="227"/>
    </row>
    <row r="2" spans="2:11" ht="46.5">
      <c r="B2" s="254" t="s">
        <v>455</v>
      </c>
      <c r="C2" s="254"/>
      <c r="D2" s="254"/>
      <c r="E2" s="254"/>
    </row>
    <row r="3" spans="2:11" ht="15.95" customHeight="1">
      <c r="B3" s="269"/>
      <c r="C3" s="269"/>
      <c r="D3" s="269"/>
      <c r="E3" s="269"/>
      <c r="F3" s="269"/>
      <c r="G3" s="269"/>
      <c r="H3" s="269"/>
      <c r="I3" s="269"/>
    </row>
    <row r="4" spans="2:11" ht="31.5">
      <c r="B4" s="305" t="s">
        <v>264</v>
      </c>
      <c r="C4" s="305"/>
      <c r="D4" s="1"/>
      <c r="E4" s="306" t="s">
        <v>263</v>
      </c>
      <c r="F4" s="306"/>
      <c r="G4" s="198"/>
      <c r="H4" s="307" t="s">
        <v>262</v>
      </c>
      <c r="I4" s="307"/>
    </row>
    <row r="5" spans="2:11" ht="32.1" customHeight="1">
      <c r="B5" s="269"/>
      <c r="C5" s="24" t="s">
        <v>454</v>
      </c>
      <c r="D5" s="269"/>
      <c r="E5" s="269"/>
      <c r="F5" s="269"/>
      <c r="G5" s="269"/>
      <c r="H5" s="269"/>
      <c r="I5" s="269"/>
      <c r="K5" s="251"/>
    </row>
    <row r="6" spans="2:11" ht="21">
      <c r="B6" s="19" t="s">
        <v>169</v>
      </c>
      <c r="C6" s="269"/>
      <c r="D6" s="269"/>
      <c r="E6" s="269"/>
      <c r="F6" s="269"/>
      <c r="G6" s="269"/>
      <c r="H6" s="269"/>
      <c r="I6" s="269"/>
    </row>
    <row r="7" spans="2:11" ht="31.5">
      <c r="B7" s="195" t="s">
        <v>453</v>
      </c>
      <c r="C7" s="29"/>
      <c r="D7" s="1"/>
      <c r="E7" s="198"/>
      <c r="F7" s="7"/>
      <c r="G7" s="198"/>
    </row>
    <row r="8" spans="2:11" ht="21">
      <c r="B8" s="195"/>
      <c r="C8" s="7"/>
      <c r="D8" s="1"/>
      <c r="E8" s="198"/>
      <c r="F8" s="7"/>
      <c r="G8" s="198"/>
      <c r="H8" s="198"/>
      <c r="I8" s="8"/>
      <c r="K8" s="251"/>
    </row>
    <row r="9" spans="2:11" ht="21.95" customHeight="1">
      <c r="B9" s="19" t="s">
        <v>166</v>
      </c>
      <c r="C9" s="7"/>
      <c r="D9" s="1"/>
      <c r="E9" s="198"/>
      <c r="F9" s="8"/>
      <c r="G9" s="198"/>
      <c r="H9" s="198"/>
      <c r="I9" s="8"/>
    </row>
    <row r="10" spans="2:11" s="250" customFormat="1" ht="50.1" customHeight="1">
      <c r="B10" s="195" t="s">
        <v>452</v>
      </c>
      <c r="C10" s="29"/>
      <c r="D10" s="1"/>
      <c r="E10" s="195" t="s">
        <v>451</v>
      </c>
      <c r="F10" s="30"/>
      <c r="G10" s="198"/>
      <c r="H10" s="198" t="s">
        <v>450</v>
      </c>
      <c r="I10" s="31"/>
    </row>
    <row r="11" spans="2:11" s="250" customFormat="1" ht="9.9499999999999993" customHeight="1" thickBot="1">
      <c r="B11" s="195"/>
      <c r="C11" s="7"/>
      <c r="D11" s="1"/>
      <c r="E11" s="195"/>
      <c r="F11" s="7"/>
      <c r="G11" s="198"/>
      <c r="H11" s="198"/>
      <c r="I11" s="7"/>
    </row>
    <row r="12" spans="2:11" s="250" customFormat="1" ht="35.1" customHeight="1" thickBot="1">
      <c r="B12" s="28" t="s">
        <v>243</v>
      </c>
      <c r="C12" s="64" t="s">
        <v>1</v>
      </c>
      <c r="D12" s="1"/>
      <c r="E12" s="28" t="s">
        <v>243</v>
      </c>
      <c r="F12" s="32" t="s">
        <v>1</v>
      </c>
      <c r="G12" s="198"/>
      <c r="H12" s="28" t="s">
        <v>243</v>
      </c>
      <c r="I12" s="65" t="s">
        <v>1</v>
      </c>
    </row>
    <row r="13" spans="2:11" s="250" customFormat="1" ht="9.9499999999999993" customHeight="1">
      <c r="B13" s="195"/>
      <c r="C13" s="7"/>
      <c r="D13" s="1"/>
      <c r="E13" s="195"/>
      <c r="F13" s="7"/>
      <c r="G13" s="198"/>
      <c r="H13" s="198"/>
      <c r="I13" s="7"/>
    </row>
    <row r="14" spans="2:11" ht="24.95" customHeight="1">
      <c r="B14" s="19" t="s">
        <v>449</v>
      </c>
      <c r="D14" s="1"/>
      <c r="E14" s="195"/>
      <c r="F14" s="8"/>
      <c r="G14" s="198"/>
      <c r="H14" s="198"/>
      <c r="I14" s="7"/>
    </row>
    <row r="15" spans="2:11" ht="63" customHeight="1">
      <c r="B15" s="195" t="s">
        <v>448</v>
      </c>
      <c r="C15" s="29"/>
      <c r="D15" s="1"/>
      <c r="E15" s="198" t="s">
        <v>447</v>
      </c>
      <c r="F15" s="30"/>
      <c r="G15" s="198"/>
      <c r="H15" s="198" t="s">
        <v>446</v>
      </c>
      <c r="I15" s="31"/>
      <c r="K15" s="251" t="s">
        <v>445</v>
      </c>
    </row>
    <row r="16" spans="2:11" ht="50.1" customHeight="1">
      <c r="B16" s="195"/>
      <c r="C16" s="7"/>
      <c r="D16" s="1"/>
      <c r="F16" s="7"/>
      <c r="G16" s="198"/>
      <c r="H16" s="195" t="s">
        <v>444</v>
      </c>
      <c r="I16" s="31"/>
    </row>
    <row r="17" spans="2:11" ht="9.9499999999999993" customHeight="1" thickBot="1">
      <c r="B17" s="195"/>
      <c r="C17" s="7"/>
      <c r="D17" s="1"/>
      <c r="F17" s="7"/>
      <c r="G17" s="198"/>
      <c r="H17" s="195"/>
      <c r="I17" s="7"/>
      <c r="K17" s="251"/>
    </row>
    <row r="18" spans="2:11" ht="35.1" customHeight="1" thickBot="1">
      <c r="B18" s="28" t="s">
        <v>243</v>
      </c>
      <c r="C18" s="64" t="s">
        <v>1</v>
      </c>
      <c r="D18" s="1"/>
      <c r="E18" s="28" t="s">
        <v>243</v>
      </c>
      <c r="F18" s="32" t="s">
        <v>1</v>
      </c>
      <c r="G18" s="198"/>
      <c r="H18" s="28" t="s">
        <v>243</v>
      </c>
      <c r="I18" s="65" t="s">
        <v>1</v>
      </c>
      <c r="K18" s="251"/>
    </row>
    <row r="19" spans="2:11" ht="9.9499999999999993" customHeight="1">
      <c r="B19" s="195"/>
      <c r="C19" s="7"/>
      <c r="D19" s="1"/>
      <c r="F19" s="7"/>
      <c r="G19" s="198"/>
      <c r="H19" s="195"/>
      <c r="I19" s="7"/>
      <c r="K19" s="251"/>
    </row>
    <row r="20" spans="2:11" ht="15.95" customHeight="1">
      <c r="B20" s="19" t="s">
        <v>164</v>
      </c>
      <c r="C20" s="7"/>
      <c r="D20" s="1"/>
      <c r="E20" s="198"/>
      <c r="F20" s="8"/>
      <c r="G20" s="198"/>
      <c r="H20" s="198"/>
      <c r="I20" s="8"/>
    </row>
    <row r="21" spans="2:11" ht="69" customHeight="1">
      <c r="B21" s="195" t="s">
        <v>443</v>
      </c>
      <c r="C21" s="29"/>
      <c r="D21" s="1"/>
      <c r="E21" s="266" t="s">
        <v>442</v>
      </c>
      <c r="F21" s="30"/>
      <c r="G21" s="198"/>
      <c r="H21" s="195" t="s">
        <v>441</v>
      </c>
      <c r="I21" s="31"/>
    </row>
    <row r="22" spans="2:11" ht="50.1" customHeight="1">
      <c r="B22" s="195"/>
      <c r="C22" s="7"/>
      <c r="D22" s="1"/>
      <c r="E22" s="195" t="s">
        <v>440</v>
      </c>
      <c r="F22" s="30"/>
      <c r="G22" s="198"/>
    </row>
    <row r="23" spans="2:11" ht="9.9499999999999993" customHeight="1" thickBot="1"/>
    <row r="24" spans="2:11" ht="35.1" customHeight="1" thickBot="1">
      <c r="B24" s="28" t="s">
        <v>243</v>
      </c>
      <c r="C24" s="64" t="s">
        <v>1</v>
      </c>
      <c r="D24" s="1"/>
      <c r="E24" s="28" t="s">
        <v>243</v>
      </c>
      <c r="F24" s="32" t="s">
        <v>1</v>
      </c>
      <c r="G24" s="198"/>
      <c r="H24" s="28" t="s">
        <v>243</v>
      </c>
      <c r="I24" s="65" t="s">
        <v>1</v>
      </c>
    </row>
    <row r="30" spans="2:11">
      <c r="B30" s="227" t="s">
        <v>0</v>
      </c>
    </row>
  </sheetData>
  <mergeCells count="3">
    <mergeCell ref="B4:C4"/>
    <mergeCell ref="E4:F4"/>
    <mergeCell ref="H4:I4"/>
  </mergeCells>
  <dataValidations count="3">
    <dataValidation type="list" allowBlank="1" showInputMessage="1" showErrorMessage="1" sqref="F12 C12 I12 F18 C18 I18 F24 C24 I24" xr:uid="{19E6AABA-C5C5-B54B-ACB4-EBB9A0AC851C}">
      <formula1>"-, √, NO, N/A"</formula1>
    </dataValidation>
    <dataValidation type="list" allowBlank="1" showInputMessage="1" showErrorMessage="1" sqref="C7 C10 C15 C21 F10 F15 F21:F22 I10 I15:I16 I21" xr:uid="{3194D222-B4DD-5A4C-92EF-DE03222F62F5}">
      <formula1>"YES, NO, N/A"</formula1>
    </dataValidation>
    <dataValidation type="list" allowBlank="1" showInputMessage="1" showErrorMessage="1" sqref="F16:F17 F19 I17 F13 C11 F7:F8 I19 C13 I13:I14 I11 F11" xr:uid="{55D24DDF-4B1D-5044-849F-DD4E607526E5}">
      <formula1>"YES, NO"</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72F5-6748-44A8-AE31-E97F7165E85A}">
  <sheetPr>
    <tabColor rgb="FFFF0000"/>
  </sheetPr>
  <dimension ref="A1:AF117"/>
  <sheetViews>
    <sheetView showGridLines="0" zoomScale="94" zoomScaleNormal="94" workbookViewId="0">
      <selection activeCell="O9" sqref="O9"/>
    </sheetView>
  </sheetViews>
  <sheetFormatPr defaultColWidth="10" defaultRowHeight="15.75"/>
  <cols>
    <col min="1" max="1" width="5.375" style="79" customWidth="1"/>
    <col min="2" max="2" width="28.125" style="79" customWidth="1"/>
    <col min="3" max="3" width="50" style="79" customWidth="1"/>
    <col min="4" max="4" width="0.875" style="79" customWidth="1"/>
    <col min="5" max="5" width="35.125" style="79" bestFit="1" customWidth="1"/>
    <col min="6" max="7" width="29.125" style="79" bestFit="1" customWidth="1"/>
    <col min="8" max="8" width="28.875" style="79" bestFit="1" customWidth="1"/>
    <col min="9" max="9" width="0.875" style="79" customWidth="1"/>
    <col min="10" max="10" width="29.625" style="79" bestFit="1" customWidth="1"/>
    <col min="11" max="11" width="19" style="80" customWidth="1"/>
    <col min="12" max="12" width="3.5" style="79" customWidth="1"/>
    <col min="13" max="13" width="89.625" style="79" customWidth="1"/>
    <col min="14" max="14" width="7" style="79" customWidth="1"/>
    <col min="15" max="15" width="18.5" style="79" customWidth="1"/>
    <col min="16" max="16" width="22.5" style="79" bestFit="1" customWidth="1"/>
    <col min="17" max="24" width="10" style="79"/>
    <col min="25" max="25" width="15" style="79" customWidth="1"/>
    <col min="26" max="16384" width="10" style="79"/>
  </cols>
  <sheetData>
    <row r="1" spans="2:32" ht="16.5" thickBot="1"/>
    <row r="2" spans="2:32" ht="46.5">
      <c r="B2" s="81" t="s">
        <v>559</v>
      </c>
      <c r="C2" s="81"/>
      <c r="G2" s="351" t="s">
        <v>560</v>
      </c>
      <c r="H2" s="353" t="s">
        <v>79</v>
      </c>
      <c r="M2" s="82" t="s">
        <v>578</v>
      </c>
    </row>
    <row r="3" spans="2:32" ht="16.5" thickBot="1">
      <c r="B3" s="83"/>
      <c r="C3" s="83"/>
      <c r="G3" s="352"/>
      <c r="H3" s="354"/>
    </row>
    <row r="4" spans="2:32" ht="18.600000000000001" customHeight="1">
      <c r="H4" s="85"/>
      <c r="I4" s="85"/>
      <c r="J4" s="85"/>
      <c r="K4" s="85"/>
      <c r="L4" s="86"/>
      <c r="M4" s="355"/>
      <c r="N4" s="355"/>
    </row>
    <row r="5" spans="2:32" s="89" customFormat="1" ht="39.950000000000003" customHeight="1">
      <c r="B5" s="87" t="s">
        <v>561</v>
      </c>
      <c r="C5" s="144"/>
      <c r="D5" s="88"/>
      <c r="E5" s="88"/>
      <c r="F5" s="88"/>
      <c r="G5" s="88"/>
      <c r="H5" s="88"/>
      <c r="I5" s="88"/>
      <c r="J5" s="88"/>
      <c r="K5" s="88"/>
      <c r="AE5" s="79"/>
      <c r="AF5" s="79"/>
    </row>
    <row r="6" spans="2:32" ht="5.25" customHeight="1"/>
    <row r="7" spans="2:32" ht="21" customHeight="1">
      <c r="B7" s="90" t="s">
        <v>562</v>
      </c>
      <c r="C7" s="90" t="s">
        <v>563</v>
      </c>
      <c r="D7" s="90"/>
      <c r="E7" s="90" t="s">
        <v>564</v>
      </c>
      <c r="F7" s="190" t="str">
        <f>'Emission factors and lists'!BL2&amp;" ("&amp;H2&amp;")"</f>
        <v>Ung. sträcka (Kilometres)</v>
      </c>
      <c r="G7" s="90" t="s">
        <v>565</v>
      </c>
      <c r="H7" s="90" t="s">
        <v>566</v>
      </c>
      <c r="I7" s="90"/>
      <c r="J7" s="90" t="s">
        <v>541</v>
      </c>
      <c r="K7" s="90" t="s">
        <v>542</v>
      </c>
      <c r="M7" s="91" t="s">
        <v>570</v>
      </c>
      <c r="O7" s="92" t="s">
        <v>576</v>
      </c>
      <c r="P7" s="90"/>
      <c r="Q7" s="90"/>
      <c r="R7" s="90"/>
      <c r="S7" s="90"/>
      <c r="T7" s="90"/>
      <c r="U7" s="90"/>
      <c r="V7" s="90"/>
      <c r="W7" s="90"/>
      <c r="X7" s="90"/>
      <c r="Y7" s="90"/>
    </row>
    <row r="8" spans="2:32" ht="21" customHeight="1">
      <c r="B8" s="93"/>
      <c r="C8" s="94"/>
      <c r="D8" s="95"/>
      <c r="E8" s="96" t="s">
        <v>481</v>
      </c>
      <c r="F8" s="97"/>
      <c r="G8" s="97"/>
      <c r="H8" s="97" t="s">
        <v>557</v>
      </c>
      <c r="J8" s="154" t="str">
        <f>IFERROR(IF($H$2="Miles",VLOOKUP(E8&amp;H8,Table312[[Concat]:[Factor]],3,FALSE)*1.609,VLOOKUP(E8&amp;H8,Table312[[Concat]:[Factor]],3,FALSE)),"-")</f>
        <v>-</v>
      </c>
      <c r="K8" s="155" t="str">
        <f>IFERROR(J8*F8*IF(G8="",1,G8),"-")</f>
        <v>-</v>
      </c>
      <c r="M8" s="350" t="s">
        <v>571</v>
      </c>
      <c r="O8" s="98" t="s">
        <v>577</v>
      </c>
      <c r="P8" s="98" t="s">
        <v>545</v>
      </c>
    </row>
    <row r="9" spans="2:32" ht="21" customHeight="1">
      <c r="B9" s="94"/>
      <c r="C9" s="94"/>
      <c r="D9" s="95"/>
      <c r="E9" s="96" t="s">
        <v>481</v>
      </c>
      <c r="F9" s="97"/>
      <c r="G9" s="97"/>
      <c r="H9" s="97" t="s">
        <v>557</v>
      </c>
      <c r="J9" s="154" t="str">
        <f>IFERROR(IF($H$2="Miles",VLOOKUP(E9&amp;H9,Table312[[Concat]:[Factor]],3,FALSE)*1.609,VLOOKUP(E9&amp;H9,Table312[[Concat]:[Factor]],3,FALSE)),"-")</f>
        <v>-</v>
      </c>
      <c r="K9" s="155" t="str">
        <f t="shared" ref="K9:K30" si="0">IFERROR(J9*F9*IF(G9="",1,G9),"-")</f>
        <v>-</v>
      </c>
      <c r="M9" s="350"/>
      <c r="O9" s="189" t="str">
        <f>'Emission factors and lists'!V2</f>
        <v>Cykel</v>
      </c>
      <c r="P9" s="159">
        <f>SUMIF($H$8:$H$30,O9&amp;" - *",$K$8:$K$30)</f>
        <v>0</v>
      </c>
    </row>
    <row r="10" spans="2:32" ht="21" customHeight="1">
      <c r="B10" s="94"/>
      <c r="C10" s="94"/>
      <c r="D10" s="95"/>
      <c r="E10" s="96" t="s">
        <v>481</v>
      </c>
      <c r="F10" s="97"/>
      <c r="G10" s="97"/>
      <c r="H10" s="97" t="s">
        <v>557</v>
      </c>
      <c r="J10" s="154" t="str">
        <f>IFERROR(IF($H$2="Miles",VLOOKUP(E10&amp;H10,Table312[[Concat]:[Factor]],3,FALSE)*1.609,VLOOKUP(E10&amp;H10,Table312[[Concat]:[Factor]],3,FALSE)),"-")</f>
        <v>-</v>
      </c>
      <c r="K10" s="155" t="str">
        <f t="shared" si="0"/>
        <v>-</v>
      </c>
      <c r="M10" s="350" t="s">
        <v>585</v>
      </c>
      <c r="O10" s="189" t="str">
        <f>'Emission factors and lists'!V3</f>
        <v>Buss (lokalbuss)</v>
      </c>
      <c r="P10" s="159">
        <f t="shared" ref="P10:P18" si="1">SUMIF($H$8:$H$30,O10&amp;" - *",$K$8:$K$30)</f>
        <v>0</v>
      </c>
    </row>
    <row r="11" spans="2:32" ht="21" customHeight="1">
      <c r="B11" s="94"/>
      <c r="C11" s="94"/>
      <c r="D11" s="95"/>
      <c r="E11" s="96" t="s">
        <v>481</v>
      </c>
      <c r="F11" s="97"/>
      <c r="G11" s="97"/>
      <c r="H11" s="97" t="s">
        <v>557</v>
      </c>
      <c r="J11" s="154" t="str">
        <f>IFERROR(IF($H$2="Miles",VLOOKUP(E11&amp;H11,Table312[[Concat]:[Factor]],3,FALSE)*1.609,VLOOKUP(E11&amp;H11,Table312[[Concat]:[Factor]],3,FALSE)),"-")</f>
        <v>-</v>
      </c>
      <c r="K11" s="155" t="str">
        <f t="shared" si="0"/>
        <v>-</v>
      </c>
      <c r="M11" s="350"/>
      <c r="O11" s="189" t="str">
        <f>'Emission factors and lists'!V4</f>
        <v>Bil</v>
      </c>
      <c r="P11" s="159">
        <f t="shared" si="1"/>
        <v>0</v>
      </c>
      <c r="AA11" s="99"/>
      <c r="AB11" s="99"/>
      <c r="AC11" s="99"/>
      <c r="AD11" s="99"/>
      <c r="AE11" s="99"/>
      <c r="AF11" s="99"/>
    </row>
    <row r="12" spans="2:32" ht="21" customHeight="1">
      <c r="B12" s="94"/>
      <c r="C12" s="94"/>
      <c r="D12" s="95"/>
      <c r="E12" s="96" t="s">
        <v>481</v>
      </c>
      <c r="F12" s="97"/>
      <c r="G12" s="97"/>
      <c r="H12" s="97" t="s">
        <v>557</v>
      </c>
      <c r="J12" s="154" t="str">
        <f>IFERROR(IF($H$2="Miles",VLOOKUP(E12&amp;H12,Table312[[Concat]:[Factor]],3,FALSE)*1.609,VLOOKUP(E12&amp;H12,Table312[[Concat]:[Factor]],3,FALSE)),"-")</f>
        <v>-</v>
      </c>
      <c r="K12" s="155" t="str">
        <f t="shared" si="0"/>
        <v>-</v>
      </c>
      <c r="M12" s="350" t="s">
        <v>573</v>
      </c>
      <c r="O12" s="189" t="str">
        <f>'Emission factors and lists'!V5</f>
        <v>Turistbuss (coach)</v>
      </c>
      <c r="P12" s="159">
        <f t="shared" si="1"/>
        <v>0</v>
      </c>
      <c r="AA12" s="99"/>
      <c r="AB12" s="99"/>
      <c r="AC12" s="99"/>
      <c r="AD12" s="99"/>
      <c r="AE12" s="99"/>
      <c r="AF12" s="99"/>
    </row>
    <row r="13" spans="2:32" ht="21" customHeight="1">
      <c r="B13" s="94"/>
      <c r="C13" s="94"/>
      <c r="D13" s="95"/>
      <c r="E13" s="96" t="s">
        <v>481</v>
      </c>
      <c r="F13" s="97"/>
      <c r="G13" s="97"/>
      <c r="H13" s="97" t="s">
        <v>557</v>
      </c>
      <c r="J13" s="154" t="str">
        <f>IFERROR(IF($H$2="Miles",VLOOKUP(E13&amp;H13,Table312[[Concat]:[Factor]],3,FALSE)*1.609,VLOOKUP(E13&amp;H13,Table312[[Concat]:[Factor]],3,FALSE)),"-")</f>
        <v>-</v>
      </c>
      <c r="K13" s="155" t="str">
        <f t="shared" si="0"/>
        <v>-</v>
      </c>
      <c r="M13" s="350"/>
      <c r="O13" s="189" t="str">
        <f>'Emission factors and lists'!V6</f>
        <v>Flyg</v>
      </c>
      <c r="P13" s="159">
        <f t="shared" si="1"/>
        <v>0</v>
      </c>
      <c r="AA13" s="89"/>
      <c r="AB13" s="89"/>
      <c r="AC13" s="89"/>
      <c r="AD13" s="89"/>
      <c r="AE13" s="89"/>
      <c r="AF13" s="89"/>
    </row>
    <row r="14" spans="2:32" ht="21" customHeight="1">
      <c r="B14" s="94"/>
      <c r="C14" s="94"/>
      <c r="D14" s="95"/>
      <c r="E14" s="96" t="s">
        <v>481</v>
      </c>
      <c r="F14" s="97"/>
      <c r="G14" s="97"/>
      <c r="H14" s="97" t="s">
        <v>557</v>
      </c>
      <c r="J14" s="154" t="str">
        <f>IFERROR(IF($H$2="Miles",VLOOKUP(E14&amp;H14,Table312[[Concat]:[Factor]],3,FALSE)*1.609,VLOOKUP(E14&amp;H14,Table312[[Concat]:[Factor]],3,FALSE)),"-")</f>
        <v>-</v>
      </c>
      <c r="K14" s="155" t="str">
        <f t="shared" si="0"/>
        <v>-</v>
      </c>
      <c r="M14" s="350" t="s">
        <v>572</v>
      </c>
      <c r="O14" s="189" t="str">
        <f>'Emission factors and lists'!V7</f>
        <v>Färja</v>
      </c>
      <c r="P14" s="159">
        <f t="shared" si="1"/>
        <v>0</v>
      </c>
    </row>
    <row r="15" spans="2:32" ht="21" customHeight="1">
      <c r="B15" s="94"/>
      <c r="C15" s="94"/>
      <c r="D15" s="95"/>
      <c r="E15" s="96" t="s">
        <v>481</v>
      </c>
      <c r="F15" s="97"/>
      <c r="G15" s="97"/>
      <c r="H15" s="97" t="s">
        <v>557</v>
      </c>
      <c r="J15" s="154" t="str">
        <f>IFERROR(IF($H$2="Miles",VLOOKUP(E15&amp;H15,Table312[[Concat]:[Factor]],3,FALSE)*1.609,VLOOKUP(E15&amp;H15,Table312[[Concat]:[Factor]],3,FALSE)),"-")</f>
        <v>-</v>
      </c>
      <c r="K15" s="155" t="str">
        <f t="shared" si="0"/>
        <v>-</v>
      </c>
      <c r="M15" s="350"/>
      <c r="O15" s="189" t="str">
        <f>'Emission factors and lists'!V8</f>
        <v>Motorcykel</v>
      </c>
      <c r="P15" s="159">
        <f t="shared" si="1"/>
        <v>0</v>
      </c>
      <c r="S15" s="100"/>
      <c r="T15" s="100"/>
    </row>
    <row r="16" spans="2:32" ht="21" customHeight="1">
      <c r="B16" s="94"/>
      <c r="C16" s="94"/>
      <c r="D16" s="95"/>
      <c r="E16" s="96" t="s">
        <v>481</v>
      </c>
      <c r="F16" s="97"/>
      <c r="G16" s="97"/>
      <c r="H16" s="97" t="s">
        <v>557</v>
      </c>
      <c r="J16" s="154" t="str">
        <f>IFERROR(IF($H$2="Miles",VLOOKUP(E16&amp;H16,Table312[[Concat]:[Factor]],3,FALSE)*1.609,VLOOKUP(E16&amp;H16,Table312[[Concat]:[Factor]],3,FALSE)),"-")</f>
        <v>-</v>
      </c>
      <c r="K16" s="155" t="str">
        <f t="shared" si="0"/>
        <v>-</v>
      </c>
      <c r="M16" s="350" t="s">
        <v>574</v>
      </c>
      <c r="O16" s="189" t="str">
        <f>'Emission factors and lists'!V9</f>
        <v>Taxi</v>
      </c>
      <c r="P16" s="159">
        <f t="shared" si="1"/>
        <v>0</v>
      </c>
    </row>
    <row r="17" spans="2:31" ht="21" customHeight="1">
      <c r="B17" s="94"/>
      <c r="C17" s="94"/>
      <c r="D17" s="95"/>
      <c r="E17" s="96" t="s">
        <v>481</v>
      </c>
      <c r="F17" s="97"/>
      <c r="G17" s="97"/>
      <c r="H17" s="97" t="s">
        <v>557</v>
      </c>
      <c r="J17" s="154" t="str">
        <f>IFERROR(IF($H$2="Miles",VLOOKUP(E17&amp;H17,Table312[[Concat]:[Factor]],3,FALSE)*1.609,VLOOKUP(E17&amp;H17,Table312[[Concat]:[Factor]],3,FALSE)),"-")</f>
        <v>-</v>
      </c>
      <c r="K17" s="155" t="str">
        <f t="shared" si="0"/>
        <v>-</v>
      </c>
      <c r="M17" s="350"/>
      <c r="O17" s="189" t="str">
        <f>'Emission factors and lists'!V10</f>
        <v>Tåg</v>
      </c>
      <c r="P17" s="159">
        <f t="shared" si="1"/>
        <v>0</v>
      </c>
      <c r="U17" s="101"/>
      <c r="V17" s="101"/>
      <c r="W17" s="101"/>
      <c r="AC17" s="102"/>
      <c r="AD17" s="102"/>
      <c r="AE17" s="102"/>
    </row>
    <row r="18" spans="2:31" ht="21" customHeight="1">
      <c r="B18" s="94"/>
      <c r="C18" s="94"/>
      <c r="D18" s="95"/>
      <c r="E18" s="96" t="s">
        <v>481</v>
      </c>
      <c r="F18" s="97"/>
      <c r="G18" s="97"/>
      <c r="H18" s="97" t="s">
        <v>557</v>
      </c>
      <c r="J18" s="154" t="str">
        <f>IFERROR(IF($H$2="Miles",VLOOKUP(E18&amp;H18,Table312[[Concat]:[Factor]],3,FALSE)*1.609,VLOOKUP(E18&amp;H18,Table312[[Concat]:[Factor]],3,FALSE)),"-")</f>
        <v>-</v>
      </c>
      <c r="K18" s="155" t="str">
        <f t="shared" si="0"/>
        <v>-</v>
      </c>
      <c r="M18" s="350" t="s">
        <v>575</v>
      </c>
      <c r="O18" s="189" t="str">
        <f>'Emission factors and lists'!V11</f>
        <v>Skåpbil (lätt lastbil)</v>
      </c>
      <c r="P18" s="159">
        <f t="shared" si="1"/>
        <v>0</v>
      </c>
      <c r="T18" s="101"/>
      <c r="U18" s="101"/>
      <c r="V18" s="101"/>
      <c r="W18" s="101"/>
      <c r="AB18" s="102"/>
      <c r="AC18" s="102"/>
      <c r="AD18" s="102"/>
      <c r="AE18" s="102"/>
    </row>
    <row r="19" spans="2:31" ht="21" customHeight="1">
      <c r="B19" s="94"/>
      <c r="C19" s="94"/>
      <c r="D19" s="95"/>
      <c r="E19" s="96" t="s">
        <v>481</v>
      </c>
      <c r="F19" s="97"/>
      <c r="G19" s="97"/>
      <c r="H19" s="97" t="s">
        <v>557</v>
      </c>
      <c r="J19" s="154" t="str">
        <f>IFERROR(IF($H$2="Miles",VLOOKUP(E19&amp;H19,Table312[[Concat]:[Factor]],3,FALSE)*1.609,VLOOKUP(E19&amp;H19,Table312[[Concat]:[Factor]],3,FALSE)),"-")</f>
        <v>-</v>
      </c>
      <c r="K19" s="155" t="str">
        <f t="shared" si="0"/>
        <v>-</v>
      </c>
      <c r="M19" s="350"/>
      <c r="T19" s="101"/>
      <c r="U19" s="101"/>
      <c r="V19" s="101"/>
      <c r="W19" s="101"/>
      <c r="AB19" s="102"/>
      <c r="AC19" s="102"/>
      <c r="AD19" s="102"/>
      <c r="AE19" s="102"/>
    </row>
    <row r="20" spans="2:31" ht="21" customHeight="1">
      <c r="B20" s="94"/>
      <c r="C20" s="94"/>
      <c r="D20" s="95"/>
      <c r="E20" s="96" t="s">
        <v>481</v>
      </c>
      <c r="F20" s="97"/>
      <c r="G20" s="97"/>
      <c r="H20" s="97" t="s">
        <v>557</v>
      </c>
      <c r="J20" s="154" t="str">
        <f>IFERROR(IF($H$2="Miles",VLOOKUP(E20&amp;H20,Table312[[Concat]:[Factor]],3,FALSE)*1.609,VLOOKUP(E20&amp;H20,Table312[[Concat]:[Factor]],3,FALSE)),"-")</f>
        <v>-</v>
      </c>
      <c r="K20" s="155" t="str">
        <f t="shared" si="0"/>
        <v>-</v>
      </c>
      <c r="T20" s="101"/>
      <c r="U20" s="101"/>
      <c r="V20" s="101"/>
      <c r="W20" s="101"/>
      <c r="AB20" s="102"/>
      <c r="AC20" s="102"/>
      <c r="AD20" s="102"/>
      <c r="AE20" s="102"/>
    </row>
    <row r="21" spans="2:31" ht="21" customHeight="1">
      <c r="B21" s="94"/>
      <c r="C21" s="94"/>
      <c r="D21" s="95"/>
      <c r="E21" s="96" t="s">
        <v>481</v>
      </c>
      <c r="F21" s="97"/>
      <c r="G21" s="97"/>
      <c r="H21" s="97" t="s">
        <v>557</v>
      </c>
      <c r="J21" s="154" t="str">
        <f>IFERROR(IF($H$2="Miles",VLOOKUP(E21&amp;H21,Table312[[Concat]:[Factor]],3,FALSE)*1.609,VLOOKUP(E21&amp;H21,Table312[[Concat]:[Factor]],3,FALSE)),"-")</f>
        <v>-</v>
      </c>
      <c r="K21" s="155" t="str">
        <f t="shared" si="0"/>
        <v>-</v>
      </c>
      <c r="M21" s="350" t="s">
        <v>603</v>
      </c>
      <c r="T21" s="101"/>
      <c r="U21" s="101"/>
      <c r="V21" s="101"/>
      <c r="W21" s="101"/>
      <c r="AB21" s="102"/>
      <c r="AC21" s="102"/>
      <c r="AD21" s="102"/>
      <c r="AE21" s="102"/>
    </row>
    <row r="22" spans="2:31" ht="21" customHeight="1">
      <c r="B22" s="94"/>
      <c r="C22" s="94"/>
      <c r="D22" s="95"/>
      <c r="E22" s="96" t="s">
        <v>481</v>
      </c>
      <c r="F22" s="97"/>
      <c r="G22" s="97"/>
      <c r="H22" s="97" t="s">
        <v>557</v>
      </c>
      <c r="J22" s="154" t="str">
        <f>IFERROR(IF($H$2="Miles",VLOOKUP(E22&amp;H22,Table312[[Concat]:[Factor]],3,FALSE)*1.609,VLOOKUP(E22&amp;H22,Table312[[Concat]:[Factor]],3,FALSE)),"-")</f>
        <v>-</v>
      </c>
      <c r="K22" s="155" t="str">
        <f t="shared" si="0"/>
        <v>-</v>
      </c>
      <c r="M22" s="350"/>
    </row>
    <row r="23" spans="2:31" ht="21" customHeight="1">
      <c r="B23" s="94"/>
      <c r="C23" s="94"/>
      <c r="D23" s="95"/>
      <c r="E23" s="96" t="s">
        <v>481</v>
      </c>
      <c r="F23" s="97"/>
      <c r="G23" s="97"/>
      <c r="H23" s="97" t="s">
        <v>557</v>
      </c>
      <c r="J23" s="154" t="str">
        <f>IFERROR(IF($H$2="Miles",VLOOKUP(E23&amp;H23,Table312[[Concat]:[Factor]],3,FALSE)*1.609,VLOOKUP(E23&amp;H23,Table312[[Concat]:[Factor]],3,FALSE)),"-")</f>
        <v>-</v>
      </c>
      <c r="K23" s="155" t="str">
        <f t="shared" si="0"/>
        <v>-</v>
      </c>
      <c r="M23" s="273" t="s">
        <v>604</v>
      </c>
    </row>
    <row r="24" spans="2:31" ht="21" customHeight="1">
      <c r="B24" s="94"/>
      <c r="C24" s="94"/>
      <c r="D24" s="95"/>
      <c r="E24" s="96" t="s">
        <v>481</v>
      </c>
      <c r="F24" s="97"/>
      <c r="G24" s="97"/>
      <c r="H24" s="97" t="s">
        <v>557</v>
      </c>
      <c r="J24" s="154" t="str">
        <f>IFERROR(IF($H$2="Miles",VLOOKUP(E24&amp;H24,Table312[[Concat]:[Factor]],3,FALSE)*1.609,VLOOKUP(E24&amp;H24,Table312[[Concat]:[Factor]],3,FALSE)),"-")</f>
        <v>-</v>
      </c>
      <c r="K24" s="155" t="str">
        <f t="shared" si="0"/>
        <v>-</v>
      </c>
      <c r="M24" s="272"/>
    </row>
    <row r="25" spans="2:31" ht="21" customHeight="1">
      <c r="B25" s="94"/>
      <c r="C25" s="94"/>
      <c r="D25" s="95"/>
      <c r="E25" s="96" t="s">
        <v>481</v>
      </c>
      <c r="F25" s="97"/>
      <c r="G25" s="97"/>
      <c r="H25" s="97" t="s">
        <v>557</v>
      </c>
      <c r="J25" s="154" t="str">
        <f>IFERROR(IF($H$2="Miles",VLOOKUP(E25&amp;H25,Table312[[Concat]:[Factor]],3,FALSE)*1.609,VLOOKUP(E25&amp;H25,Table312[[Concat]:[Factor]],3,FALSE)),"-")</f>
        <v>-</v>
      </c>
      <c r="K25" s="155" t="str">
        <f t="shared" si="0"/>
        <v>-</v>
      </c>
    </row>
    <row r="26" spans="2:31" ht="21" customHeight="1">
      <c r="B26" s="94"/>
      <c r="C26" s="94"/>
      <c r="D26" s="95"/>
      <c r="E26" s="96" t="s">
        <v>481</v>
      </c>
      <c r="F26" s="97"/>
      <c r="G26" s="97"/>
      <c r="H26" s="97" t="s">
        <v>557</v>
      </c>
      <c r="J26" s="154" t="str">
        <f>IFERROR(IF($H$2="Miles",VLOOKUP(E26&amp;H26,Table312[[Concat]:[Factor]],3,FALSE)*1.609,VLOOKUP(E26&amp;H26,Table312[[Concat]:[Factor]],3,FALSE)),"-")</f>
        <v>-</v>
      </c>
      <c r="K26" s="155" t="str">
        <f t="shared" si="0"/>
        <v>-</v>
      </c>
    </row>
    <row r="27" spans="2:31" ht="21" customHeight="1">
      <c r="B27" s="94"/>
      <c r="C27" s="94"/>
      <c r="D27" s="95"/>
      <c r="E27" s="96" t="s">
        <v>481</v>
      </c>
      <c r="F27" s="97"/>
      <c r="G27" s="97"/>
      <c r="H27" s="97" t="s">
        <v>557</v>
      </c>
      <c r="J27" s="154" t="str">
        <f>IFERROR(IF($H$2="Miles",VLOOKUP(E27&amp;H27,Table312[[Concat]:[Factor]],3,FALSE)*1.609,VLOOKUP(E27&amp;H27,Table312[[Concat]:[Factor]],3,FALSE)),"-")</f>
        <v>-</v>
      </c>
      <c r="K27" s="155" t="str">
        <f t="shared" si="0"/>
        <v>-</v>
      </c>
    </row>
    <row r="28" spans="2:31" ht="21" customHeight="1">
      <c r="B28" s="94"/>
      <c r="C28" s="94"/>
      <c r="D28" s="95"/>
      <c r="E28" s="96" t="s">
        <v>481</v>
      </c>
      <c r="F28" s="97"/>
      <c r="G28" s="97"/>
      <c r="H28" s="97" t="s">
        <v>557</v>
      </c>
      <c r="J28" s="154" t="str">
        <f>IFERROR(IF($H$2="Miles",VLOOKUP(E28&amp;H28,Table312[[Concat]:[Factor]],3,FALSE)*1.609,VLOOKUP(E28&amp;H28,Table312[[Concat]:[Factor]],3,FALSE)),"-")</f>
        <v>-</v>
      </c>
      <c r="K28" s="155" t="str">
        <f t="shared" si="0"/>
        <v>-</v>
      </c>
    </row>
    <row r="29" spans="2:31" ht="21" customHeight="1">
      <c r="B29" s="94"/>
      <c r="C29" s="94"/>
      <c r="D29" s="95"/>
      <c r="E29" s="96" t="s">
        <v>481</v>
      </c>
      <c r="F29" s="97"/>
      <c r="G29" s="97"/>
      <c r="H29" s="97" t="s">
        <v>557</v>
      </c>
      <c r="J29" s="154" t="str">
        <f>IFERROR(IF($H$2="Miles",VLOOKUP(E29&amp;H29,Table312[[Concat]:[Factor]],3,FALSE)*1.609,VLOOKUP(E29&amp;H29,Table312[[Concat]:[Factor]],3,FALSE)),"-")</f>
        <v>-</v>
      </c>
      <c r="K29" s="155" t="str">
        <f t="shared" si="0"/>
        <v>-</v>
      </c>
    </row>
    <row r="30" spans="2:31" ht="21" customHeight="1">
      <c r="B30" s="94"/>
      <c r="C30" s="94"/>
      <c r="D30" s="95"/>
      <c r="E30" s="96" t="s">
        <v>481</v>
      </c>
      <c r="F30" s="97"/>
      <c r="G30" s="97"/>
      <c r="H30" s="97" t="s">
        <v>557</v>
      </c>
      <c r="J30" s="154" t="str">
        <f>IFERROR(IF($H$2="Miles",VLOOKUP(E30&amp;H30,Table312[[Concat]:[Factor]],3,FALSE)*1.609,VLOOKUP(E30&amp;H30,Table312[[Concat]:[Factor]],3,FALSE)),"-")</f>
        <v>-</v>
      </c>
      <c r="K30" s="155" t="str">
        <f t="shared" si="0"/>
        <v>-</v>
      </c>
    </row>
    <row r="31" spans="2:31" ht="5.25" customHeight="1" thickBot="1"/>
    <row r="32" spans="2:31" ht="39.950000000000003" customHeight="1" thickBot="1">
      <c r="B32" s="103"/>
      <c r="C32" s="103"/>
      <c r="D32" s="99"/>
      <c r="E32" s="99"/>
      <c r="F32" s="99"/>
      <c r="G32" s="99"/>
      <c r="H32" s="99"/>
      <c r="I32" s="99"/>
      <c r="J32" s="188" t="s">
        <v>545</v>
      </c>
      <c r="K32" s="156">
        <f>SUM(K8:K30)</f>
        <v>0</v>
      </c>
      <c r="O32" s="99"/>
      <c r="P32" s="99"/>
      <c r="Q32" s="99"/>
      <c r="R32" s="99"/>
    </row>
    <row r="33" spans="2:19" ht="21" customHeight="1"/>
    <row r="34" spans="2:19" ht="5.25" customHeight="1">
      <c r="B34" s="104"/>
      <c r="C34" s="104"/>
    </row>
    <row r="35" spans="2:19" ht="39.950000000000003" customHeight="1">
      <c r="B35" s="105" t="s">
        <v>567</v>
      </c>
      <c r="C35" s="105"/>
      <c r="D35" s="106"/>
      <c r="E35" s="106"/>
      <c r="F35" s="106"/>
      <c r="G35" s="106"/>
      <c r="H35" s="106"/>
      <c r="I35" s="106"/>
      <c r="J35" s="106"/>
      <c r="K35" s="107"/>
    </row>
    <row r="36" spans="2:19" ht="5.25" customHeight="1"/>
    <row r="37" spans="2:19" s="90" customFormat="1" ht="21" customHeight="1">
      <c r="B37" s="90" t="s">
        <v>562</v>
      </c>
      <c r="C37" s="108" t="s">
        <v>563</v>
      </c>
      <c r="E37" s="190" t="str">
        <f>'Emission factors and lists'!BL2&amp;" ("&amp;H2&amp;")"</f>
        <v>Ung. sträcka (Kilometres)</v>
      </c>
      <c r="F37" s="90" t="s">
        <v>568</v>
      </c>
      <c r="G37" s="90" t="s">
        <v>565</v>
      </c>
      <c r="H37" s="90" t="s">
        <v>569</v>
      </c>
      <c r="J37" s="90" t="s">
        <v>541</v>
      </c>
      <c r="K37" s="90" t="s">
        <v>542</v>
      </c>
      <c r="M37" s="91" t="s">
        <v>570</v>
      </c>
      <c r="O37" s="92" t="s">
        <v>579</v>
      </c>
      <c r="Q37" s="79"/>
      <c r="R37" s="79"/>
      <c r="S37" s="79"/>
    </row>
    <row r="38" spans="2:19" ht="21" customHeight="1">
      <c r="B38" s="94"/>
      <c r="C38" s="94"/>
      <c r="D38" s="95"/>
      <c r="E38" s="97"/>
      <c r="F38" s="97"/>
      <c r="G38" s="97"/>
      <c r="H38" s="97" t="s">
        <v>602</v>
      </c>
      <c r="J38" s="157" t="str">
        <f>IFERROR(IF($H$2="Miles",IF(F38="",VLOOKUP(H38,Table512[[Sub-category]:[Value]],3,FALSE),VLOOKUP(H38,Table49[[Sub-category]:[Value]],3,FALSE))*1.609,IF(F38="",VLOOKUP(H38,Table512[[Sub-category]:[Value]],3,FALSE),VLOOKUP(H38,Table49[[Sub-category]:[Value]],3,FALSE))),"-")</f>
        <v>-</v>
      </c>
      <c r="K38" s="158" t="str">
        <f>IFERROR(IF(H38="Motorbike",E38*J38*IF(G38="",1,G38),(IF(F38="",E38*J38*IF(G38="",1,G38),E38*F38*J38*IF(G38="",1,G38)))),"-")</f>
        <v>-</v>
      </c>
      <c r="M38" s="350" t="s">
        <v>571</v>
      </c>
      <c r="O38" s="98" t="s">
        <v>569</v>
      </c>
      <c r="P38" s="98" t="s">
        <v>545</v>
      </c>
    </row>
    <row r="39" spans="2:19" ht="21" customHeight="1">
      <c r="B39" s="94"/>
      <c r="C39" s="94"/>
      <c r="D39" s="95"/>
      <c r="E39" s="97"/>
      <c r="F39" s="97"/>
      <c r="G39" s="97"/>
      <c r="H39" s="97" t="s">
        <v>602</v>
      </c>
      <c r="J39" s="157" t="str">
        <f>IFERROR(IF($H$2="Miles",IF(F39="",VLOOKUP(H39,Table512[[Sub-category]:[Value]],3,FALSE),VLOOKUP(H39,Table49[[Sub-category]:[Value]],3,FALSE))*1.609,IF(F39="",VLOOKUP(H39,Table512[[Sub-category]:[Value]],3,FALSE),VLOOKUP(H39,Table49[[Sub-category]:[Value]],3,FALSE))),"-")</f>
        <v>-</v>
      </c>
      <c r="K39" s="158" t="str">
        <f t="shared" ref="K39:K60" si="2">IFERROR(IF(H39="Motorbike",E39*J39*IF(G39="",1,G39),(IF(F39="",E39*J39*IF(G39="",1,G39),E39*F39*J39*IF(G39="",1,G39)))),"-")</f>
        <v>-</v>
      </c>
      <c r="M39" s="350"/>
      <c r="O39" s="189" t="str">
        <f>'Emission factors and lists'!AN3</f>
        <v xml:space="preserve">Skåpbil - genomsnittlig </v>
      </c>
      <c r="P39" s="159">
        <v>0</v>
      </c>
    </row>
    <row r="40" spans="2:19" ht="21" customHeight="1">
      <c r="B40" s="94"/>
      <c r="C40" s="94"/>
      <c r="D40" s="95"/>
      <c r="E40" s="97"/>
      <c r="F40" s="97"/>
      <c r="G40" s="97"/>
      <c r="H40" s="97" t="s">
        <v>602</v>
      </c>
      <c r="J40" s="157" t="str">
        <f>IFERROR(IF($H$2="Miles",IF(F40="",VLOOKUP(H40,Table512[[Sub-category]:[Value]],3,FALSE),VLOOKUP(H40,Table49[[Sub-category]:[Value]],3,FALSE))*1.609,IF(F40="",VLOOKUP(H40,Table512[[Sub-category]:[Value]],3,FALSE),VLOOKUP(H40,Table49[[Sub-category]:[Value]],3,FALSE))),"-")</f>
        <v>-</v>
      </c>
      <c r="K40" s="158" t="str">
        <f t="shared" si="2"/>
        <v>-</v>
      </c>
      <c r="M40" s="350" t="s">
        <v>584</v>
      </c>
      <c r="O40" s="189" t="str">
        <f>'Emission factors and lists'!AN4</f>
        <v>Skåpbil - Diesel</v>
      </c>
      <c r="P40" s="159">
        <v>0</v>
      </c>
    </row>
    <row r="41" spans="2:19" ht="21" customHeight="1">
      <c r="B41" s="94"/>
      <c r="C41" s="94"/>
      <c r="D41" s="95"/>
      <c r="E41" s="97"/>
      <c r="F41" s="97"/>
      <c r="G41" s="97"/>
      <c r="H41" s="97" t="s">
        <v>602</v>
      </c>
      <c r="J41" s="157" t="str">
        <f>IFERROR(IF($H$2="Miles",IF(F41="",VLOOKUP(H41,Table512[[Sub-category]:[Value]],3,FALSE),VLOOKUP(H41,Table49[[Sub-category]:[Value]],3,FALSE))*1.609,IF(F41="",VLOOKUP(H41,Table512[[Sub-category]:[Value]],3,FALSE),VLOOKUP(H41,Table49[[Sub-category]:[Value]],3,FALSE))),"-")</f>
        <v>-</v>
      </c>
      <c r="K41" s="158" t="str">
        <f t="shared" si="2"/>
        <v>-</v>
      </c>
      <c r="M41" s="350"/>
      <c r="O41" s="189" t="str">
        <f>'Emission factors and lists'!AN5</f>
        <v>Skåpbil - bensin</v>
      </c>
      <c r="P41" s="159">
        <v>0</v>
      </c>
    </row>
    <row r="42" spans="2:19" ht="21" customHeight="1">
      <c r="B42" s="94"/>
      <c r="C42" s="94"/>
      <c r="D42" s="95"/>
      <c r="E42" s="97"/>
      <c r="F42" s="97"/>
      <c r="G42" s="97"/>
      <c r="H42" s="97" t="s">
        <v>602</v>
      </c>
      <c r="J42" s="157" t="str">
        <f>IFERROR(IF($H$2="Miles",IF(F42="",VLOOKUP(H42,Table512[[Sub-category]:[Value]],3,FALSE),VLOOKUP(H42,Table49[[Sub-category]:[Value]],3,FALSE))*1.609,IF(F42="",VLOOKUP(H42,Table512[[Sub-category]:[Value]],3,FALSE),VLOOKUP(H42,Table49[[Sub-category]:[Value]],3,FALSE))),"-")</f>
        <v>-</v>
      </c>
      <c r="K42" s="158" t="str">
        <f t="shared" si="2"/>
        <v>-</v>
      </c>
      <c r="M42" s="350"/>
      <c r="O42" s="189" t="str">
        <f>'Emission factors and lists'!AN6</f>
        <v>Skåpbil - El</v>
      </c>
      <c r="P42" s="159">
        <v>0</v>
      </c>
    </row>
    <row r="43" spans="2:19" ht="21" customHeight="1">
      <c r="B43" s="94"/>
      <c r="C43" s="94"/>
      <c r="D43" s="95"/>
      <c r="E43" s="97"/>
      <c r="F43" s="97"/>
      <c r="G43" s="97"/>
      <c r="H43" s="97" t="s">
        <v>602</v>
      </c>
      <c r="J43" s="157" t="str">
        <f>IFERROR(IF($H$2="Miles",IF(F43="",VLOOKUP(H43,Table512[[Sub-category]:[Value]],3,FALSE),VLOOKUP(H43,Table49[[Sub-category]:[Value]],3,FALSE))*1.609,IF(F43="",VLOOKUP(H43,Table512[[Sub-category]:[Value]],3,FALSE),VLOOKUP(H43,Table49[[Sub-category]:[Value]],3,FALSE))),"-")</f>
        <v>-</v>
      </c>
      <c r="K43" s="158" t="str">
        <f t="shared" si="2"/>
        <v>-</v>
      </c>
      <c r="M43" s="350" t="s">
        <v>573</v>
      </c>
      <c r="O43" s="189" t="str">
        <f>'Emission factors and lists'!AN7</f>
        <v>Tung lastbil (HGV)</v>
      </c>
      <c r="P43" s="159">
        <v>0</v>
      </c>
    </row>
    <row r="44" spans="2:19" ht="21" customHeight="1">
      <c r="B44" s="94"/>
      <c r="C44" s="94"/>
      <c r="D44" s="95"/>
      <c r="E44" s="97"/>
      <c r="F44" s="97"/>
      <c r="G44" s="97"/>
      <c r="H44" s="97" t="s">
        <v>602</v>
      </c>
      <c r="J44" s="157" t="str">
        <f>IFERROR(IF($H$2="Miles",IF(F44="",VLOOKUP(H44,Table512[[Sub-category]:[Value]],3,FALSE),VLOOKUP(H44,Table49[[Sub-category]:[Value]],3,FALSE))*1.609,IF(F44="",VLOOKUP(H44,Table512[[Sub-category]:[Value]],3,FALSE),VLOOKUP(H44,Table49[[Sub-category]:[Value]],3,FALSE))),"-")</f>
        <v>-</v>
      </c>
      <c r="K44" s="158" t="str">
        <f t="shared" si="2"/>
        <v>-</v>
      </c>
      <c r="M44" s="350"/>
      <c r="O44" s="189" t="str">
        <f>'Emission factors and lists'!AN8</f>
        <v>Fraktflyg</v>
      </c>
      <c r="P44" s="159">
        <v>0</v>
      </c>
    </row>
    <row r="45" spans="2:19" ht="21" customHeight="1">
      <c r="B45" s="94"/>
      <c r="C45" s="94"/>
      <c r="D45" s="95"/>
      <c r="E45" s="97"/>
      <c r="F45" s="97"/>
      <c r="G45" s="97"/>
      <c r="H45" s="97" t="s">
        <v>602</v>
      </c>
      <c r="J45" s="157" t="str">
        <f>IFERROR(IF($H$2="Miles",IF(F45="",VLOOKUP(H45,Table512[[Sub-category]:[Value]],3,FALSE),VLOOKUP(H45,Table49[[Sub-category]:[Value]],3,FALSE))*1.609,IF(F45="",VLOOKUP(H45,Table512[[Sub-category]:[Value]],3,FALSE),VLOOKUP(H45,Table49[[Sub-category]:[Value]],3,FALSE))),"-")</f>
        <v>-</v>
      </c>
      <c r="K45" s="158" t="str">
        <f t="shared" si="2"/>
        <v>-</v>
      </c>
      <c r="M45" s="350" t="s">
        <v>572</v>
      </c>
      <c r="O45" s="189" t="str">
        <f>'Emission factors and lists'!AN9</f>
        <v>Fraktfartyg</v>
      </c>
      <c r="P45" s="159">
        <v>0</v>
      </c>
    </row>
    <row r="46" spans="2:19" ht="21" customHeight="1">
      <c r="B46" s="94"/>
      <c r="C46" s="94"/>
      <c r="D46" s="95"/>
      <c r="E46" s="97"/>
      <c r="F46" s="97"/>
      <c r="G46" s="97"/>
      <c r="H46" s="97" t="s">
        <v>602</v>
      </c>
      <c r="J46" s="157" t="str">
        <f>IFERROR(IF($H$2="Miles",IF(F46="",VLOOKUP(H46,Table512[[Sub-category]:[Value]],3,FALSE),VLOOKUP(H46,Table49[[Sub-category]:[Value]],3,FALSE))*1.609,IF(F46="",VLOOKUP(H46,Table512[[Sub-category]:[Value]],3,FALSE),VLOOKUP(H46,Table49[[Sub-category]:[Value]],3,FALSE))),"-")</f>
        <v>-</v>
      </c>
      <c r="K46" s="158" t="str">
        <f t="shared" si="2"/>
        <v>-</v>
      </c>
      <c r="M46" s="350"/>
    </row>
    <row r="47" spans="2:19" ht="21" customHeight="1">
      <c r="B47" s="94"/>
      <c r="C47" s="94"/>
      <c r="D47" s="95"/>
      <c r="E47" s="97"/>
      <c r="F47" s="97"/>
      <c r="G47" s="97"/>
      <c r="H47" s="97" t="s">
        <v>602</v>
      </c>
      <c r="J47" s="157" t="str">
        <f>IFERROR(IF($H$2="Miles",IF(F47="",VLOOKUP(H47,Table512[[Sub-category]:[Value]],3,FALSE),VLOOKUP(H47,Table49[[Sub-category]:[Value]],3,FALSE))*1.609,IF(F47="",VLOOKUP(H47,Table512[[Sub-category]:[Value]],3,FALSE),VLOOKUP(H47,Table49[[Sub-category]:[Value]],3,FALSE))),"-")</f>
        <v>-</v>
      </c>
      <c r="K47" s="158" t="str">
        <f t="shared" si="2"/>
        <v>-</v>
      </c>
      <c r="M47" s="350" t="s">
        <v>575</v>
      </c>
    </row>
    <row r="48" spans="2:19" ht="21" customHeight="1">
      <c r="B48" s="94"/>
      <c r="C48" s="94"/>
      <c r="D48" s="95"/>
      <c r="E48" s="97"/>
      <c r="F48" s="97"/>
      <c r="G48" s="97"/>
      <c r="H48" s="97" t="s">
        <v>602</v>
      </c>
      <c r="J48" s="157" t="str">
        <f>IFERROR(IF($H$2="Miles",IF(F48="",VLOOKUP(H48,Table512[[Sub-category]:[Value]],3,FALSE),VLOOKUP(H48,Table49[[Sub-category]:[Value]],3,FALSE))*1.609,IF(F48="",VLOOKUP(H48,Table512[[Sub-category]:[Value]],3,FALSE),VLOOKUP(H48,Table49[[Sub-category]:[Value]],3,FALSE))),"-")</f>
        <v>-</v>
      </c>
      <c r="K48" s="158" t="str">
        <f t="shared" si="2"/>
        <v>-</v>
      </c>
      <c r="M48" s="350"/>
    </row>
    <row r="49" spans="2:11" ht="21" customHeight="1">
      <c r="B49" s="94"/>
      <c r="C49" s="94"/>
      <c r="D49" s="95"/>
      <c r="E49" s="97"/>
      <c r="F49" s="97"/>
      <c r="G49" s="97"/>
      <c r="H49" s="97" t="s">
        <v>602</v>
      </c>
      <c r="J49" s="157" t="str">
        <f>IFERROR(IF($H$2="Miles",IF(F49="",VLOOKUP(H49,Table512[[Sub-category]:[Value]],3,FALSE),VLOOKUP(H49,Table49[[Sub-category]:[Value]],3,FALSE))*1.609,IF(F49="",VLOOKUP(H49,Table512[[Sub-category]:[Value]],3,FALSE),VLOOKUP(H49,Table49[[Sub-category]:[Value]],3,FALSE))),"-")</f>
        <v>-</v>
      </c>
      <c r="K49" s="158" t="str">
        <f t="shared" si="2"/>
        <v>-</v>
      </c>
    </row>
    <row r="50" spans="2:11" ht="21" customHeight="1">
      <c r="B50" s="94"/>
      <c r="C50" s="94"/>
      <c r="D50" s="95"/>
      <c r="E50" s="97"/>
      <c r="F50" s="97"/>
      <c r="G50" s="97"/>
      <c r="H50" s="97" t="s">
        <v>602</v>
      </c>
      <c r="J50" s="157" t="str">
        <f>IFERROR(IF($H$2="Miles",IF(F50="",VLOOKUP(H50,Table512[[Sub-category]:[Value]],3,FALSE),VLOOKUP(H50,Table49[[Sub-category]:[Value]],3,FALSE))*1.609,IF(F50="",VLOOKUP(H50,Table512[[Sub-category]:[Value]],3,FALSE),VLOOKUP(H50,Table49[[Sub-category]:[Value]],3,FALSE))),"-")</f>
        <v>-</v>
      </c>
      <c r="K50" s="158" t="str">
        <f t="shared" si="2"/>
        <v>-</v>
      </c>
    </row>
    <row r="51" spans="2:11" ht="21" customHeight="1">
      <c r="B51" s="94"/>
      <c r="C51" s="94"/>
      <c r="D51" s="95"/>
      <c r="E51" s="97"/>
      <c r="F51" s="97"/>
      <c r="G51" s="97"/>
      <c r="H51" s="97" t="s">
        <v>602</v>
      </c>
      <c r="J51" s="157" t="str">
        <f>IFERROR(IF($H$2="Miles",IF(F51="",VLOOKUP(H51,Table512[[Sub-category]:[Value]],3,FALSE),VLOOKUP(H51,Table49[[Sub-category]:[Value]],3,FALSE))*1.609,IF(F51="",VLOOKUP(H51,Table512[[Sub-category]:[Value]],3,FALSE),VLOOKUP(H51,Table49[[Sub-category]:[Value]],3,FALSE))),"-")</f>
        <v>-</v>
      </c>
      <c r="K51" s="158" t="str">
        <f t="shared" si="2"/>
        <v>-</v>
      </c>
    </row>
    <row r="52" spans="2:11" ht="21" customHeight="1">
      <c r="B52" s="94"/>
      <c r="C52" s="94"/>
      <c r="D52" s="95"/>
      <c r="E52" s="97"/>
      <c r="F52" s="97"/>
      <c r="G52" s="97"/>
      <c r="H52" s="97" t="s">
        <v>602</v>
      </c>
      <c r="J52" s="157" t="str">
        <f>IFERROR(IF($H$2="Miles",IF(F52="",VLOOKUP(H52,Table512[[Sub-category]:[Value]],3,FALSE),VLOOKUP(H52,Table49[[Sub-category]:[Value]],3,FALSE))*1.609,IF(F52="",VLOOKUP(H52,Table512[[Sub-category]:[Value]],3,FALSE),VLOOKUP(H52,Table49[[Sub-category]:[Value]],3,FALSE))),"-")</f>
        <v>-</v>
      </c>
      <c r="K52" s="158" t="str">
        <f t="shared" si="2"/>
        <v>-</v>
      </c>
    </row>
    <row r="53" spans="2:11" ht="21" customHeight="1">
      <c r="B53" s="94"/>
      <c r="C53" s="94"/>
      <c r="D53" s="95"/>
      <c r="E53" s="97"/>
      <c r="F53" s="97"/>
      <c r="G53" s="97"/>
      <c r="H53" s="97" t="s">
        <v>602</v>
      </c>
      <c r="J53" s="157" t="str">
        <f>IFERROR(IF($H$2="Miles",IF(F53="",VLOOKUP(H53,Table512[[Sub-category]:[Value]],3,FALSE),VLOOKUP(H53,Table49[[Sub-category]:[Value]],3,FALSE))*1.609,IF(F53="",VLOOKUP(H53,Table512[[Sub-category]:[Value]],3,FALSE),VLOOKUP(H53,Table49[[Sub-category]:[Value]],3,FALSE))),"-")</f>
        <v>-</v>
      </c>
      <c r="K53" s="158" t="str">
        <f t="shared" si="2"/>
        <v>-</v>
      </c>
    </row>
    <row r="54" spans="2:11" ht="21" customHeight="1">
      <c r="B54" s="94"/>
      <c r="C54" s="94"/>
      <c r="D54" s="95"/>
      <c r="E54" s="97"/>
      <c r="F54" s="97"/>
      <c r="G54" s="97"/>
      <c r="H54" s="97" t="s">
        <v>602</v>
      </c>
      <c r="J54" s="157" t="str">
        <f>IFERROR(IF($H$2="Miles",IF(F54="",VLOOKUP(H54,Table512[[Sub-category]:[Value]],3,FALSE),VLOOKUP(H54,Table49[[Sub-category]:[Value]],3,FALSE))*1.609,IF(F54="",VLOOKUP(H54,Table512[[Sub-category]:[Value]],3,FALSE),VLOOKUP(H54,Table49[[Sub-category]:[Value]],3,FALSE))),"-")</f>
        <v>-</v>
      </c>
      <c r="K54" s="158" t="str">
        <f t="shared" si="2"/>
        <v>-</v>
      </c>
    </row>
    <row r="55" spans="2:11" ht="21" customHeight="1">
      <c r="B55" s="94"/>
      <c r="C55" s="94"/>
      <c r="D55" s="95"/>
      <c r="E55" s="97"/>
      <c r="F55" s="97"/>
      <c r="G55" s="97"/>
      <c r="H55" s="97" t="s">
        <v>602</v>
      </c>
      <c r="J55" s="157" t="str">
        <f>IFERROR(IF($H$2="Miles",IF(F55="",VLOOKUP(H55,Table512[[Sub-category]:[Value]],3,FALSE),VLOOKUP(H55,Table49[[Sub-category]:[Value]],3,FALSE))*1.609,IF(F55="",VLOOKUP(H55,Table512[[Sub-category]:[Value]],3,FALSE),VLOOKUP(H55,Table49[[Sub-category]:[Value]],3,FALSE))),"-")</f>
        <v>-</v>
      </c>
      <c r="K55" s="158" t="str">
        <f t="shared" si="2"/>
        <v>-</v>
      </c>
    </row>
    <row r="56" spans="2:11" ht="21" customHeight="1">
      <c r="B56" s="94"/>
      <c r="C56" s="94"/>
      <c r="D56" s="95"/>
      <c r="E56" s="97"/>
      <c r="F56" s="97"/>
      <c r="G56" s="97"/>
      <c r="H56" s="97" t="s">
        <v>602</v>
      </c>
      <c r="J56" s="157" t="str">
        <f>IFERROR(IF($H$2="Miles",IF(F56="",VLOOKUP(H56,Table512[[Sub-category]:[Value]],3,FALSE),VLOOKUP(H56,Table49[[Sub-category]:[Value]],3,FALSE))*1.609,IF(F56="",VLOOKUP(H56,Table512[[Sub-category]:[Value]],3,FALSE),VLOOKUP(H56,Table49[[Sub-category]:[Value]],3,FALSE))),"-")</f>
        <v>-</v>
      </c>
      <c r="K56" s="158" t="str">
        <f t="shared" si="2"/>
        <v>-</v>
      </c>
    </row>
    <row r="57" spans="2:11" ht="21" customHeight="1">
      <c r="B57" s="94"/>
      <c r="C57" s="94"/>
      <c r="D57" s="95"/>
      <c r="E57" s="97"/>
      <c r="F57" s="97"/>
      <c r="G57" s="97"/>
      <c r="H57" s="97" t="s">
        <v>602</v>
      </c>
      <c r="J57" s="157" t="str">
        <f>IFERROR(IF($H$2="Miles",IF(F57="",VLOOKUP(H57,Table512[[Sub-category]:[Value]],3,FALSE),VLOOKUP(H57,Table49[[Sub-category]:[Value]],3,FALSE))*1.609,IF(F57="",VLOOKUP(H57,Table512[[Sub-category]:[Value]],3,FALSE),VLOOKUP(H57,Table49[[Sub-category]:[Value]],3,FALSE))),"-")</f>
        <v>-</v>
      </c>
      <c r="K57" s="158" t="str">
        <f t="shared" si="2"/>
        <v>-</v>
      </c>
    </row>
    <row r="58" spans="2:11" ht="21" customHeight="1">
      <c r="B58" s="94"/>
      <c r="C58" s="94"/>
      <c r="D58" s="95"/>
      <c r="E58" s="97"/>
      <c r="F58" s="97"/>
      <c r="G58" s="97"/>
      <c r="H58" s="97" t="s">
        <v>602</v>
      </c>
      <c r="J58" s="157" t="str">
        <f>IFERROR(IF($H$2="Miles",IF(F58="",VLOOKUP(H58,Table512[[Sub-category]:[Value]],3,FALSE),VLOOKUP(H58,Table49[[Sub-category]:[Value]],3,FALSE))*1.609,IF(F58="",VLOOKUP(H58,Table512[[Sub-category]:[Value]],3,FALSE),VLOOKUP(H58,Table49[[Sub-category]:[Value]],3,FALSE))),"-")</f>
        <v>-</v>
      </c>
      <c r="K58" s="158" t="str">
        <f t="shared" si="2"/>
        <v>-</v>
      </c>
    </row>
    <row r="59" spans="2:11" ht="21" customHeight="1">
      <c r="B59" s="94"/>
      <c r="C59" s="94"/>
      <c r="D59" s="95"/>
      <c r="E59" s="97"/>
      <c r="F59" s="97"/>
      <c r="G59" s="97"/>
      <c r="H59" s="97" t="s">
        <v>602</v>
      </c>
      <c r="J59" s="157" t="str">
        <f>IFERROR(IF($H$2="Miles",IF(F59="",VLOOKUP(H59,Table512[[Sub-category]:[Value]],3,FALSE),VLOOKUP(H59,Table49[[Sub-category]:[Value]],3,FALSE))*1.609,IF(F59="",VLOOKUP(H59,Table512[[Sub-category]:[Value]],3,FALSE),VLOOKUP(H59,Table49[[Sub-category]:[Value]],3,FALSE))),"-")</f>
        <v>-</v>
      </c>
      <c r="K59" s="158" t="str">
        <f t="shared" si="2"/>
        <v>-</v>
      </c>
    </row>
    <row r="60" spans="2:11" ht="21" customHeight="1">
      <c r="B60" s="94"/>
      <c r="C60" s="94"/>
      <c r="D60" s="95"/>
      <c r="E60" s="97"/>
      <c r="F60" s="97"/>
      <c r="G60" s="97"/>
      <c r="H60" s="97" t="s">
        <v>602</v>
      </c>
      <c r="J60" s="157" t="str">
        <f>IFERROR(IF($H$2="Miles",IF(F60="",VLOOKUP(H60,Table512[[Sub-category]:[Value]],3,FALSE),VLOOKUP(H60,Table49[[Sub-category]:[Value]],3,FALSE))*1.609,IF(F60="",VLOOKUP(H60,Table512[[Sub-category]:[Value]],3,FALSE),VLOOKUP(H60,Table49[[Sub-category]:[Value]],3,FALSE))),"-")</f>
        <v>-</v>
      </c>
      <c r="K60" s="158" t="str">
        <f t="shared" si="2"/>
        <v>-</v>
      </c>
    </row>
    <row r="61" spans="2:11" ht="5.25" customHeight="1" thickBot="1">
      <c r="G61" s="99"/>
      <c r="H61" s="99"/>
    </row>
    <row r="62" spans="2:11" s="99" customFormat="1" ht="39.950000000000003" customHeight="1" thickBot="1">
      <c r="B62" s="103"/>
      <c r="C62" s="103"/>
      <c r="J62" s="188" t="s">
        <v>545</v>
      </c>
      <c r="K62" s="156">
        <f>SUM(K38:K60)</f>
        <v>0</v>
      </c>
    </row>
    <row r="63" spans="2:11" s="99" customFormat="1" ht="21">
      <c r="B63" s="109" t="s">
        <v>550</v>
      </c>
      <c r="C63" s="110"/>
    </row>
    <row r="64" spans="2:11" s="99" customFormat="1" ht="18.75">
      <c r="B64" s="103" t="s">
        <v>586</v>
      </c>
      <c r="C64" s="111"/>
    </row>
    <row r="65" spans="1:14" s="99" customFormat="1" ht="18.75">
      <c r="C65" s="103"/>
    </row>
    <row r="66" spans="1:14" s="99" customFormat="1" ht="18.75">
      <c r="B66" s="103"/>
      <c r="C66" s="103"/>
    </row>
    <row r="67" spans="1:14" s="99" customFormat="1" ht="21" customHeight="1"/>
    <row r="68" spans="1:14">
      <c r="H68" s="99"/>
      <c r="I68" s="99"/>
      <c r="J68" s="99"/>
      <c r="K68" s="99"/>
    </row>
    <row r="69" spans="1:14">
      <c r="H69" s="99"/>
      <c r="I69" s="99"/>
      <c r="J69" s="99"/>
      <c r="K69" s="99"/>
    </row>
    <row r="70" spans="1:14">
      <c r="H70" s="99"/>
      <c r="I70" s="99"/>
      <c r="J70" s="99"/>
      <c r="K70" s="99"/>
    </row>
    <row r="71" spans="1:14">
      <c r="K71" s="79"/>
    </row>
    <row r="72" spans="1:14">
      <c r="K72" s="79"/>
    </row>
    <row r="73" spans="1:14" ht="21">
      <c r="D73" s="84"/>
      <c r="E73" s="84"/>
      <c r="F73" s="84"/>
      <c r="K73" s="112"/>
      <c r="L73" s="112"/>
      <c r="M73" s="112"/>
      <c r="N73" s="112"/>
    </row>
    <row r="74" spans="1:14" ht="15.6" customHeight="1">
      <c r="E74" s="113"/>
      <c r="F74" s="113"/>
      <c r="K74" s="112"/>
      <c r="L74" s="112"/>
      <c r="M74" s="112"/>
      <c r="N74" s="112"/>
    </row>
    <row r="75" spans="1:14" ht="15.6" customHeight="1">
      <c r="D75" s="113"/>
      <c r="E75" s="113"/>
      <c r="F75" s="113"/>
      <c r="J75" s="112"/>
      <c r="K75" s="112"/>
      <c r="L75" s="112"/>
      <c r="M75" s="112"/>
      <c r="N75" s="112"/>
    </row>
    <row r="76" spans="1:14" ht="15.6" customHeight="1">
      <c r="C76" s="340" t="s">
        <v>144</v>
      </c>
      <c r="D76" s="113"/>
      <c r="E76" s="113"/>
      <c r="F76" s="341" t="s">
        <v>143</v>
      </c>
      <c r="G76" s="341"/>
      <c r="H76" s="341"/>
      <c r="J76" s="112"/>
      <c r="K76" s="112"/>
      <c r="L76" s="112"/>
      <c r="M76" s="112"/>
      <c r="N76" s="112"/>
    </row>
    <row r="77" spans="1:14" ht="15.6" customHeight="1">
      <c r="A77" s="89"/>
      <c r="B77" s="89"/>
      <c r="C77" s="340"/>
      <c r="F77" s="341"/>
      <c r="G77" s="341"/>
      <c r="H77" s="341"/>
      <c r="K77" s="89"/>
    </row>
    <row r="78" spans="1:14">
      <c r="C78" s="340"/>
      <c r="F78" s="341"/>
      <c r="G78" s="341"/>
      <c r="H78" s="341"/>
      <c r="I78" s="99"/>
      <c r="J78" s="99"/>
      <c r="K78" s="99"/>
    </row>
    <row r="79" spans="1:14">
      <c r="C79" s="340"/>
      <c r="H79" s="99"/>
      <c r="I79" s="99"/>
      <c r="J79" s="99"/>
      <c r="K79" s="99"/>
    </row>
    <row r="80" spans="1:14">
      <c r="H80" s="99"/>
      <c r="I80" s="99"/>
      <c r="J80" s="99"/>
      <c r="K80" s="99"/>
    </row>
    <row r="81" spans="2:11">
      <c r="H81" s="99"/>
      <c r="I81" s="99"/>
      <c r="J81" s="99"/>
      <c r="K81" s="99"/>
    </row>
    <row r="82" spans="2:11">
      <c r="H82" s="99"/>
      <c r="I82" s="99"/>
      <c r="J82" s="99"/>
      <c r="K82" s="99"/>
    </row>
    <row r="83" spans="2:11" ht="21">
      <c r="B83" s="114" t="s">
        <v>587</v>
      </c>
      <c r="C83" s="111"/>
      <c r="H83" s="99"/>
      <c r="I83" s="99"/>
      <c r="J83" s="99"/>
      <c r="K83" s="99"/>
    </row>
    <row r="84" spans="2:11" ht="18.75">
      <c r="B84" s="356" t="s">
        <v>127</v>
      </c>
      <c r="C84" s="357"/>
      <c r="E84" s="79" t="s">
        <v>80</v>
      </c>
      <c r="H84" s="99"/>
      <c r="I84" s="99"/>
      <c r="J84" s="99"/>
      <c r="K84" s="99"/>
    </row>
    <row r="85" spans="2:11" ht="18.75">
      <c r="B85" s="356" t="s">
        <v>81</v>
      </c>
      <c r="C85" s="356"/>
      <c r="E85" s="79" t="s">
        <v>82</v>
      </c>
      <c r="H85" s="99"/>
      <c r="I85" s="99"/>
      <c r="J85" s="99"/>
      <c r="K85" s="99"/>
    </row>
    <row r="86" spans="2:11" ht="18.75">
      <c r="B86" s="356" t="s">
        <v>83</v>
      </c>
      <c r="C86" s="356"/>
      <c r="E86" s="79" t="s">
        <v>84</v>
      </c>
      <c r="H86" s="99"/>
      <c r="I86" s="99"/>
      <c r="J86" s="99"/>
      <c r="K86" s="99"/>
    </row>
    <row r="87" spans="2:11" ht="18.75">
      <c r="B87" s="356" t="s">
        <v>30</v>
      </c>
      <c r="C87" s="357"/>
      <c r="E87" s="79" t="s">
        <v>85</v>
      </c>
      <c r="H87" s="99"/>
      <c r="I87" s="99"/>
      <c r="J87" s="99"/>
      <c r="K87" s="99"/>
    </row>
    <row r="88" spans="2:11" ht="18.75">
      <c r="B88" s="356" t="s">
        <v>58</v>
      </c>
      <c r="C88" s="357"/>
      <c r="E88" s="79" t="s">
        <v>86</v>
      </c>
      <c r="H88" s="99"/>
      <c r="I88" s="99"/>
      <c r="J88" s="99"/>
      <c r="K88" s="99"/>
    </row>
    <row r="89" spans="2:11">
      <c r="H89" s="99"/>
      <c r="I89" s="99"/>
      <c r="J89" s="99"/>
      <c r="K89" s="99"/>
    </row>
    <row r="90" spans="2:11">
      <c r="H90" s="99"/>
      <c r="I90" s="99"/>
      <c r="J90" s="99"/>
      <c r="K90" s="99"/>
    </row>
    <row r="91" spans="2:11">
      <c r="E91" s="115"/>
      <c r="H91" s="99"/>
      <c r="I91" s="99"/>
      <c r="J91" s="99"/>
      <c r="K91" s="99"/>
    </row>
    <row r="95" spans="2:11" ht="21" customHeight="1"/>
    <row r="96" spans="2:11"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sheetData>
  <sheetProtection algorithmName="SHA-512" hashValue="F+6Wbgx71xmsjkiA3Oco9aG+GenIjJsQSnb8PQIeniMAvp0ITVxAjm4qFrp0VmirhXQMkiUOv+D93T42iDWm9A==" saltValue="3svYkVhfTrDhQQzTUTjAKw==" spinCount="100000" sheet="1" formatColumns="0" formatRows="0" insertColumns="0" insertRows="0"/>
  <mergeCells count="22">
    <mergeCell ref="M45:M46"/>
    <mergeCell ref="M47:M48"/>
    <mergeCell ref="B86:C86"/>
    <mergeCell ref="B87:C87"/>
    <mergeCell ref="B88:C88"/>
    <mergeCell ref="C76:C79"/>
    <mergeCell ref="F76:H78"/>
    <mergeCell ref="B84:C84"/>
    <mergeCell ref="B85:C85"/>
    <mergeCell ref="G2:G3"/>
    <mergeCell ref="H2:H3"/>
    <mergeCell ref="M4:N4"/>
    <mergeCell ref="M8:M9"/>
    <mergeCell ref="M10:M11"/>
    <mergeCell ref="M40:M42"/>
    <mergeCell ref="M43:M44"/>
    <mergeCell ref="M12:M13"/>
    <mergeCell ref="M14:M15"/>
    <mergeCell ref="M16:M17"/>
    <mergeCell ref="M18:M19"/>
    <mergeCell ref="M38:M39"/>
    <mergeCell ref="M21:M22"/>
  </mergeCells>
  <dataValidations count="1">
    <dataValidation type="list" allowBlank="1" showInputMessage="1" showErrorMessage="1" sqref="H2" xr:uid="{D85CC866-03CD-45DC-8BFD-E5C24DD4D0FA}">
      <formula1>"Kilometres,Miles"</formula1>
    </dataValidation>
  </dataValidations>
  <hyperlinks>
    <hyperlink ref="B84:C84" r:id="rId1" display="2024 UK Government emission conversion factors (DESNZ)" xr:uid="{F6465FF3-D8AD-473B-9645-E1CEACD69DB0}"/>
    <hyperlink ref="B85:C85" r:id="rId2" display="Base Empreinte, ADEME" xr:uid="{4C367001-19A3-46E0-9608-76C93A9E1098}"/>
    <hyperlink ref="B86:C86" r:id="rId3" display="UBA" xr:uid="{0E518204-02E4-47F2-A13E-50CEA4526D4D}"/>
    <hyperlink ref="B87" r:id="rId4" xr:uid="{DEB5BFDC-0D81-4A02-862E-FA62C92ECE29}"/>
    <hyperlink ref="B88" r:id="rId5" xr:uid="{A6FF64D7-335C-420B-B0F2-19B8A3252D94}"/>
  </hyperlinks>
  <pageMargins left="0.7" right="0.7" top="0.75" bottom="0.75" header="0.3" footer="0.3"/>
  <pageSetup paperSize="9" scale="50" orientation="portrait" horizontalDpi="0" verticalDpi="0"/>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r:uid="{F2EBDAE2-6B39-4B29-9E05-93D3C1FAFEEF}">
          <x14:formula1>
            <xm:f>'Emission factors and lists'!$AN$2:$AN$9</xm:f>
          </x14:formula1>
          <xm:sqref>H38:H60</xm:sqref>
        </x14:dataValidation>
        <x14:dataValidation type="list" allowBlank="1" showInputMessage="1" showErrorMessage="1" xr:uid="{FA6B435C-7048-4E03-BCEA-5ED68B043CB6}">
          <x14:formula1>
            <xm:f>'Emission factors and lists'!$A$2:$A$45</xm:f>
          </x14:formula1>
          <xm:sqref>E8:E30</xm:sqref>
        </x14:dataValidation>
        <x14:dataValidation type="list" allowBlank="1" showInputMessage="1" showErrorMessage="1" xr:uid="{DD119191-1584-4D0F-9CAE-48A1EBB8D020}">
          <x14:formula1>
            <xm:f>'Emission factors and lists'!$Z$2:$Z$28</xm:f>
          </x14:formula1>
          <xm:sqref>H8:H30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8A3B5-EB79-B94C-A9A2-DB0B99DF4D7C}">
  <sheetPr>
    <tabColor theme="9" tint="0.59999389629810485"/>
  </sheetPr>
  <dimension ref="B2:I38"/>
  <sheetViews>
    <sheetView showGridLines="0" topLeftCell="A36" zoomScale="150" zoomScaleNormal="100" workbookViewId="0">
      <selection activeCell="B23" sqref="B23:E23"/>
    </sheetView>
  </sheetViews>
  <sheetFormatPr defaultColWidth="8.875" defaultRowHeight="15"/>
  <cols>
    <col min="1" max="1" width="8.875" style="227"/>
    <col min="2" max="2" width="35.875" style="227" customWidth="1"/>
    <col min="3" max="3" width="8.875" style="227" customWidth="1"/>
    <col min="4" max="4" width="2.875" style="227" customWidth="1"/>
    <col min="5" max="5" width="35.875" style="227" customWidth="1"/>
    <col min="6" max="6" width="8.875" style="227" customWidth="1"/>
    <col min="7" max="7" width="2.875" style="227" customWidth="1"/>
    <col min="8" max="8" width="35.875" style="227" customWidth="1"/>
    <col min="9" max="16384" width="8.875" style="227"/>
  </cols>
  <sheetData>
    <row r="2" spans="2:9" ht="46.5">
      <c r="B2" s="254" t="s">
        <v>480</v>
      </c>
      <c r="C2" s="254"/>
      <c r="D2" s="254"/>
      <c r="E2" s="254"/>
      <c r="F2" s="229"/>
      <c r="G2" s="229"/>
      <c r="H2" s="229"/>
    </row>
    <row r="3" spans="2:9" ht="15.95" customHeight="1">
      <c r="B3" s="254"/>
      <c r="C3" s="254"/>
      <c r="D3" s="254"/>
      <c r="E3" s="254"/>
      <c r="F3" s="229"/>
      <c r="G3" s="229"/>
      <c r="H3" s="229"/>
    </row>
    <row r="4" spans="2:9" ht="35.1" customHeight="1">
      <c r="B4" s="305" t="s">
        <v>264</v>
      </c>
      <c r="C4" s="305"/>
      <c r="D4" s="1"/>
      <c r="E4" s="306" t="s">
        <v>263</v>
      </c>
      <c r="F4" s="306"/>
      <c r="G4" s="198"/>
      <c r="H4" s="307" t="s">
        <v>262</v>
      </c>
      <c r="I4" s="307"/>
    </row>
    <row r="5" spans="2:9" ht="15.95" customHeight="1">
      <c r="B5" s="254"/>
      <c r="C5" s="24" t="s">
        <v>381</v>
      </c>
      <c r="D5" s="254"/>
      <c r="E5" s="254"/>
      <c r="F5" s="229"/>
      <c r="G5" s="229"/>
      <c r="H5" s="229"/>
    </row>
    <row r="6" spans="2:9" ht="15.95" customHeight="1">
      <c r="B6" s="254"/>
      <c r="C6" s="24"/>
      <c r="D6" s="254"/>
      <c r="E6" s="254"/>
      <c r="F6" s="229"/>
      <c r="G6" s="229"/>
      <c r="H6" s="229"/>
    </row>
    <row r="7" spans="2:9" ht="68.099999999999994" customHeight="1">
      <c r="B7" s="195" t="s">
        <v>479</v>
      </c>
      <c r="C7" s="29"/>
      <c r="D7" s="1"/>
      <c r="E7" s="266" t="s">
        <v>478</v>
      </c>
      <c r="F7" s="30"/>
      <c r="G7" s="198"/>
      <c r="H7" s="198" t="s">
        <v>477</v>
      </c>
      <c r="I7" s="31"/>
    </row>
    <row r="8" spans="2:9" ht="50.1" customHeight="1">
      <c r="B8" s="195" t="s">
        <v>476</v>
      </c>
      <c r="C8" s="29"/>
      <c r="D8" s="1"/>
      <c r="E8" s="198" t="s">
        <v>475</v>
      </c>
      <c r="F8" s="30"/>
      <c r="G8" s="198"/>
      <c r="H8" s="198" t="s">
        <v>474</v>
      </c>
      <c r="I8" s="31"/>
    </row>
    <row r="9" spans="2:9" ht="9.9499999999999993" customHeight="1" thickBot="1">
      <c r="B9" s="254"/>
      <c r="C9" s="254"/>
      <c r="D9" s="254"/>
      <c r="E9" s="254"/>
      <c r="F9" s="229"/>
      <c r="G9" s="229"/>
      <c r="H9" s="229"/>
    </row>
    <row r="10" spans="2:9" ht="35.1" customHeight="1" thickBot="1">
      <c r="B10" s="28" t="s">
        <v>243</v>
      </c>
      <c r="C10" s="64" t="s">
        <v>1</v>
      </c>
      <c r="D10" s="1"/>
      <c r="E10" s="28" t="s">
        <v>243</v>
      </c>
      <c r="F10" s="32" t="s">
        <v>1</v>
      </c>
      <c r="G10" s="198"/>
      <c r="H10" s="28" t="s">
        <v>243</v>
      </c>
      <c r="I10" s="65" t="s">
        <v>1</v>
      </c>
    </row>
    <row r="11" spans="2:9" ht="9.9499999999999993" customHeight="1">
      <c r="B11" s="254"/>
      <c r="C11" s="254"/>
      <c r="D11" s="254"/>
      <c r="E11" s="254"/>
      <c r="F11" s="229"/>
      <c r="G11" s="229"/>
      <c r="H11" s="229"/>
    </row>
    <row r="12" spans="2:9" ht="35.1" customHeight="1">
      <c r="B12" s="246" t="s">
        <v>473</v>
      </c>
      <c r="C12" s="248"/>
      <c r="D12" s="248"/>
      <c r="E12" s="248"/>
      <c r="F12" s="245"/>
      <c r="G12" s="245"/>
      <c r="H12" s="245"/>
      <c r="I12" s="247"/>
    </row>
    <row r="13" spans="2:9" ht="15.95" customHeight="1">
      <c r="B13" s="254"/>
      <c r="C13" s="254"/>
      <c r="D13" s="254"/>
      <c r="E13" s="254"/>
      <c r="F13" s="229"/>
      <c r="G13" s="229"/>
      <c r="H13" s="229"/>
    </row>
    <row r="14" spans="2:9" ht="21">
      <c r="B14" s="238" t="s">
        <v>317</v>
      </c>
      <c r="C14" s="238"/>
      <c r="D14" s="238"/>
      <c r="E14" s="238"/>
      <c r="F14" s="229"/>
      <c r="G14" s="229"/>
      <c r="H14" s="229"/>
    </row>
    <row r="15" spans="2:9" s="250" customFormat="1" ht="15.95" customHeight="1">
      <c r="B15" s="316" t="s">
        <v>276</v>
      </c>
      <c r="C15" s="317"/>
      <c r="D15" s="317"/>
      <c r="E15" s="318"/>
      <c r="F15" s="316" t="s">
        <v>275</v>
      </c>
      <c r="G15" s="317"/>
      <c r="H15" s="318"/>
      <c r="I15" s="234" t="s">
        <v>274</v>
      </c>
    </row>
    <row r="16" spans="2:9" ht="50.1" customHeight="1">
      <c r="B16" s="319" t="s">
        <v>472</v>
      </c>
      <c r="C16" s="320"/>
      <c r="D16" s="320"/>
      <c r="E16" s="321"/>
      <c r="F16" s="319"/>
      <c r="G16" s="320"/>
      <c r="H16" s="321"/>
      <c r="I16" s="4"/>
    </row>
    <row r="17" spans="2:9" ht="35.1" customHeight="1">
      <c r="B17" s="319" t="s">
        <v>471</v>
      </c>
      <c r="C17" s="320"/>
      <c r="D17" s="320"/>
      <c r="E17" s="321"/>
      <c r="F17" s="319"/>
      <c r="G17" s="320"/>
      <c r="H17" s="321"/>
      <c r="I17" s="4"/>
    </row>
    <row r="18" spans="2:9" ht="35.1" customHeight="1">
      <c r="B18" s="319" t="s">
        <v>470</v>
      </c>
      <c r="C18" s="320"/>
      <c r="D18" s="320"/>
      <c r="E18" s="321"/>
      <c r="F18" s="319"/>
      <c r="G18" s="320"/>
      <c r="H18" s="321"/>
      <c r="I18" s="4"/>
    </row>
    <row r="19" spans="2:9" ht="15.95" customHeight="1">
      <c r="B19" s="229"/>
      <c r="C19" s="229"/>
      <c r="D19" s="229"/>
      <c r="E19" s="229"/>
      <c r="F19" s="229"/>
      <c r="G19" s="229"/>
      <c r="H19" s="229"/>
    </row>
    <row r="20" spans="2:9" ht="21.95" customHeight="1">
      <c r="B20" s="328" t="s">
        <v>469</v>
      </c>
      <c r="C20" s="328"/>
      <c r="D20" s="328"/>
      <c r="E20" s="328"/>
      <c r="F20" s="229"/>
      <c r="G20" s="229"/>
      <c r="H20" s="229"/>
    </row>
    <row r="21" spans="2:9" s="250" customFormat="1" ht="15.95" customHeight="1">
      <c r="B21" s="316" t="s">
        <v>276</v>
      </c>
      <c r="C21" s="317"/>
      <c r="D21" s="317"/>
      <c r="E21" s="318"/>
      <c r="F21" s="316" t="s">
        <v>275</v>
      </c>
      <c r="G21" s="317"/>
      <c r="H21" s="318"/>
      <c r="I21" s="234" t="s">
        <v>274</v>
      </c>
    </row>
    <row r="22" spans="2:9" ht="35.1" customHeight="1">
      <c r="B22" s="319" t="s">
        <v>468</v>
      </c>
      <c r="C22" s="320"/>
      <c r="D22" s="320"/>
      <c r="E22" s="321"/>
      <c r="F22" s="319"/>
      <c r="G22" s="320"/>
      <c r="H22" s="321"/>
      <c r="I22" s="4"/>
    </row>
    <row r="23" spans="2:9" ht="47.1" customHeight="1">
      <c r="B23" s="319" t="s">
        <v>598</v>
      </c>
      <c r="C23" s="320"/>
      <c r="D23" s="320"/>
      <c r="E23" s="321"/>
      <c r="F23" s="319"/>
      <c r="G23" s="320"/>
      <c r="H23" s="321"/>
      <c r="I23" s="4"/>
    </row>
    <row r="24" spans="2:9" ht="50.1" customHeight="1">
      <c r="B24" s="319" t="s">
        <v>467</v>
      </c>
      <c r="C24" s="320"/>
      <c r="D24" s="320"/>
      <c r="E24" s="321"/>
      <c r="F24" s="319"/>
      <c r="G24" s="320"/>
      <c r="H24" s="321"/>
      <c r="I24" s="4"/>
    </row>
    <row r="25" spans="2:9" ht="35.1" customHeight="1">
      <c r="B25" s="319" t="s">
        <v>466</v>
      </c>
      <c r="C25" s="320"/>
      <c r="D25" s="320"/>
      <c r="E25" s="321"/>
      <c r="F25" s="319"/>
      <c r="G25" s="320"/>
      <c r="H25" s="321"/>
      <c r="I25" s="4"/>
    </row>
    <row r="26" spans="2:9" ht="35.1" customHeight="1">
      <c r="B26" s="319" t="s">
        <v>465</v>
      </c>
      <c r="C26" s="320"/>
      <c r="D26" s="320"/>
      <c r="E26" s="321"/>
      <c r="F26" s="319"/>
      <c r="G26" s="320"/>
      <c r="H26" s="321"/>
      <c r="I26" s="4"/>
    </row>
    <row r="27" spans="2:9" ht="35.1" customHeight="1">
      <c r="B27" s="319" t="s">
        <v>464</v>
      </c>
      <c r="C27" s="320"/>
      <c r="D27" s="320"/>
      <c r="E27" s="321"/>
      <c r="F27" s="319"/>
      <c r="G27" s="320"/>
      <c r="H27" s="321"/>
      <c r="I27" s="4"/>
    </row>
    <row r="28" spans="2:9" ht="35.1" customHeight="1">
      <c r="B28" s="319" t="s">
        <v>463</v>
      </c>
      <c r="C28" s="320"/>
      <c r="D28" s="320"/>
      <c r="E28" s="321"/>
      <c r="F28" s="319"/>
      <c r="G28" s="320"/>
      <c r="H28" s="321"/>
      <c r="I28" s="4"/>
    </row>
    <row r="29" spans="2:9" ht="35.1" customHeight="1">
      <c r="B29" s="319" t="s">
        <v>462</v>
      </c>
      <c r="C29" s="320"/>
      <c r="D29" s="320"/>
      <c r="E29" s="321"/>
      <c r="F29" s="319"/>
      <c r="G29" s="320"/>
      <c r="H29" s="321"/>
      <c r="I29" s="4"/>
    </row>
    <row r="30" spans="2:9" ht="35.1" customHeight="1">
      <c r="B30" s="319" t="s">
        <v>461</v>
      </c>
      <c r="C30" s="320"/>
      <c r="D30" s="320"/>
      <c r="E30" s="321"/>
      <c r="F30" s="333"/>
      <c r="G30" s="334"/>
      <c r="H30" s="335"/>
      <c r="I30" s="4"/>
    </row>
    <row r="31" spans="2:9" ht="35.1" customHeight="1">
      <c r="B31" s="319" t="s">
        <v>460</v>
      </c>
      <c r="C31" s="320"/>
      <c r="D31" s="320"/>
      <c r="E31" s="321"/>
      <c r="F31" s="319"/>
      <c r="G31" s="320"/>
      <c r="H31" s="321"/>
      <c r="I31" s="4"/>
    </row>
    <row r="32" spans="2:9">
      <c r="B32" s="229"/>
      <c r="C32" s="229"/>
      <c r="D32" s="229"/>
      <c r="E32" s="229"/>
      <c r="F32" s="229"/>
      <c r="G32" s="229"/>
      <c r="H32" s="229"/>
    </row>
    <row r="33" spans="2:9" ht="21.95" customHeight="1">
      <c r="B33" s="328" t="s">
        <v>160</v>
      </c>
      <c r="C33" s="328"/>
      <c r="D33" s="328"/>
      <c r="E33" s="328"/>
      <c r="F33" s="229"/>
      <c r="G33" s="229"/>
      <c r="H33" s="229"/>
    </row>
    <row r="34" spans="2:9" s="250" customFormat="1" ht="15.95" customHeight="1">
      <c r="B34" s="316" t="s">
        <v>276</v>
      </c>
      <c r="C34" s="317"/>
      <c r="D34" s="317"/>
      <c r="E34" s="318"/>
      <c r="F34" s="316" t="s">
        <v>275</v>
      </c>
      <c r="G34" s="317"/>
      <c r="H34" s="318"/>
      <c r="I34" s="234" t="s">
        <v>274</v>
      </c>
    </row>
    <row r="35" spans="2:9" ht="75" customHeight="1">
      <c r="B35" s="319" t="s">
        <v>459</v>
      </c>
      <c r="C35" s="320"/>
      <c r="D35" s="320"/>
      <c r="E35" s="321"/>
      <c r="F35" s="310"/>
      <c r="G35" s="311"/>
      <c r="H35" s="312"/>
      <c r="I35" s="4"/>
    </row>
    <row r="36" spans="2:9" ht="75" customHeight="1">
      <c r="B36" s="319" t="s">
        <v>458</v>
      </c>
      <c r="C36" s="320"/>
      <c r="D36" s="320"/>
      <c r="E36" s="321"/>
      <c r="F36" s="319"/>
      <c r="G36" s="320"/>
      <c r="H36" s="321"/>
      <c r="I36" s="4"/>
    </row>
    <row r="37" spans="2:9" ht="35.1" customHeight="1">
      <c r="B37" s="319" t="s">
        <v>457</v>
      </c>
      <c r="C37" s="320"/>
      <c r="D37" s="320"/>
      <c r="E37" s="321"/>
      <c r="F37" s="319"/>
      <c r="G37" s="320"/>
      <c r="H37" s="321"/>
      <c r="I37" s="4"/>
    </row>
    <row r="38" spans="2:9" ht="35.1" customHeight="1">
      <c r="B38" s="319" t="s">
        <v>456</v>
      </c>
      <c r="C38" s="320"/>
      <c r="D38" s="320"/>
      <c r="E38" s="321"/>
      <c r="F38" s="319"/>
      <c r="G38" s="320"/>
      <c r="H38" s="321"/>
      <c r="I38" s="4"/>
    </row>
  </sheetData>
  <mergeCells count="45">
    <mergeCell ref="B18:E18"/>
    <mergeCell ref="B20:E20"/>
    <mergeCell ref="B22:E22"/>
    <mergeCell ref="B23:E23"/>
    <mergeCell ref="B24:E24"/>
    <mergeCell ref="B25:E25"/>
    <mergeCell ref="B26:E26"/>
    <mergeCell ref="B38:E38"/>
    <mergeCell ref="F15:H15"/>
    <mergeCell ref="F16:H16"/>
    <mergeCell ref="F17:H17"/>
    <mergeCell ref="F18:H18"/>
    <mergeCell ref="F21:H21"/>
    <mergeCell ref="F22:H22"/>
    <mergeCell ref="B27:E27"/>
    <mergeCell ref="B28:E28"/>
    <mergeCell ref="B29:E29"/>
    <mergeCell ref="B15:E15"/>
    <mergeCell ref="B16:E16"/>
    <mergeCell ref="B17:E17"/>
    <mergeCell ref="B37:E37"/>
    <mergeCell ref="B30:E30"/>
    <mergeCell ref="B21:E21"/>
    <mergeCell ref="F38:H38"/>
    <mergeCell ref="B4:C4"/>
    <mergeCell ref="E4:F4"/>
    <mergeCell ref="H4:I4"/>
    <mergeCell ref="F30:H30"/>
    <mergeCell ref="F31:H31"/>
    <mergeCell ref="F34:H34"/>
    <mergeCell ref="F23:H23"/>
    <mergeCell ref="B31:E31"/>
    <mergeCell ref="B33:E33"/>
    <mergeCell ref="B34:E34"/>
    <mergeCell ref="B35:E35"/>
    <mergeCell ref="B36:E36"/>
    <mergeCell ref="F37:H37"/>
    <mergeCell ref="F29:H29"/>
    <mergeCell ref="F36:H36"/>
    <mergeCell ref="F35:H35"/>
    <mergeCell ref="F24:H24"/>
    <mergeCell ref="F25:H25"/>
    <mergeCell ref="F26:H26"/>
    <mergeCell ref="F27:H27"/>
    <mergeCell ref="F28:H28"/>
  </mergeCells>
  <dataValidations count="2">
    <dataValidation type="list" allowBlank="1" showInputMessage="1" showErrorMessage="1" sqref="F10 C10 I10" xr:uid="{D152B1C6-2957-594F-8B68-292F24436E00}">
      <formula1>"-, √, NO, N/A"</formula1>
    </dataValidation>
    <dataValidation type="list" allowBlank="1" showInputMessage="1" showErrorMessage="1" sqref="C7:C8 F7:F8 I7:I8 I16:I18 I22:I31 I35:I38" xr:uid="{DCBF2450-ED8A-254E-AEF5-5697CFA62421}">
      <formula1>"YES, NO, N/A"</formula1>
    </dataValidation>
  </dataValidations>
  <hyperlinks>
    <hyperlink ref="B25:E25" r:id="rId1" location="stod_for_hallbar_upphandling" display="• Hänvisa till allmänna standarder för upphandling där så är möjligt. t.ex. ”I förekommande fall kommer vi att använda Upphandlingsmyndighetens kriterier för upphandling av varor och tjänster. " xr:uid="{D86171EE-7C7E-5A44-A5D4-BA45D0CE4A32}"/>
  </hyperlink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766C-13CD-43E9-BB50-32DBB36352F8}">
  <dimension ref="A1:BM1119"/>
  <sheetViews>
    <sheetView topLeftCell="A1086" workbookViewId="0">
      <selection activeCell="BH3" sqref="BH3"/>
    </sheetView>
  </sheetViews>
  <sheetFormatPr defaultColWidth="8" defaultRowHeight="15.75"/>
  <cols>
    <col min="1" max="1" width="21.125" style="160" bestFit="1" customWidth="1"/>
    <col min="2" max="2" width="24.625" style="160" bestFit="1" customWidth="1"/>
    <col min="3" max="3" width="11.625" style="160" bestFit="1" customWidth="1"/>
    <col min="4" max="6" width="9.125" style="160" customWidth="1"/>
    <col min="7" max="7" width="41" style="160" customWidth="1"/>
    <col min="8" max="8" width="14.125" style="160" customWidth="1"/>
    <col min="9" max="12" width="9.125" style="160" customWidth="1"/>
    <col min="13" max="13" width="14.125" style="160" customWidth="1"/>
    <col min="14" max="17" width="8" style="160" customWidth="1"/>
    <col min="18" max="18" width="15" style="160" customWidth="1"/>
    <col min="19" max="23" width="8" style="160" customWidth="1"/>
    <col min="24" max="24" width="9.875" style="160" customWidth="1"/>
    <col min="25" max="25" width="8.875" style="160" customWidth="1"/>
    <col min="26" max="26" width="15.625" style="160" customWidth="1"/>
    <col min="27" max="27" width="8" style="160" customWidth="1"/>
    <col min="28" max="28" width="21.125" style="160" bestFit="1" customWidth="1"/>
    <col min="29" max="29" width="10.375" style="160" bestFit="1" customWidth="1"/>
    <col min="30" max="30" width="33" style="160" bestFit="1" customWidth="1"/>
    <col min="31" max="31" width="53.5" style="160" bestFit="1" customWidth="1"/>
    <col min="32" max="32" width="6.625" style="160" bestFit="1" customWidth="1"/>
    <col min="33" max="33" width="11.875" style="160" bestFit="1" customWidth="1"/>
    <col min="34" max="34" width="19.5" style="160" bestFit="1" customWidth="1"/>
    <col min="35" max="38" width="8" style="160"/>
    <col min="39" max="39" width="9.875" style="160" customWidth="1"/>
    <col min="40" max="40" width="13.375" style="160" customWidth="1"/>
    <col min="41" max="52" width="8" style="160"/>
    <col min="53" max="53" width="9.875" style="160" customWidth="1"/>
    <col min="54" max="16384" width="8" style="160"/>
  </cols>
  <sheetData>
    <row r="1" spans="1:65">
      <c r="A1" s="165" t="s">
        <v>2</v>
      </c>
      <c r="B1" s="165" t="s">
        <v>109</v>
      </c>
      <c r="C1" s="165" t="s">
        <v>7</v>
      </c>
      <c r="D1" s="165" t="s">
        <v>110</v>
      </c>
      <c r="E1" s="165" t="s">
        <v>4</v>
      </c>
      <c r="F1" s="165"/>
      <c r="G1" s="167" t="s">
        <v>88</v>
      </c>
      <c r="H1" s="167" t="s">
        <v>6</v>
      </c>
      <c r="I1" s="167" t="s">
        <v>7</v>
      </c>
      <c r="J1" s="167" t="s">
        <v>4</v>
      </c>
      <c r="K1" s="167"/>
      <c r="L1" s="167" t="s">
        <v>88</v>
      </c>
      <c r="M1" s="167" t="s">
        <v>6</v>
      </c>
      <c r="N1" s="167" t="s">
        <v>7</v>
      </c>
      <c r="O1" s="168" t="s">
        <v>4</v>
      </c>
      <c r="P1" s="167"/>
      <c r="Q1" s="165" t="s">
        <v>5</v>
      </c>
      <c r="R1" s="165" t="s">
        <v>6</v>
      </c>
      <c r="S1" s="165" t="s">
        <v>7</v>
      </c>
      <c r="T1" s="165" t="s">
        <v>4</v>
      </c>
      <c r="U1" s="165"/>
      <c r="V1" s="182" t="s">
        <v>8</v>
      </c>
      <c r="W1" s="165"/>
      <c r="X1" s="165" t="s">
        <v>10</v>
      </c>
      <c r="Y1" s="165" t="s">
        <v>89</v>
      </c>
      <c r="Z1" s="165" t="s">
        <v>11</v>
      </c>
      <c r="AA1" s="165"/>
      <c r="AB1" s="165" t="s">
        <v>2</v>
      </c>
      <c r="AC1" s="165" t="s">
        <v>10</v>
      </c>
      <c r="AD1" s="165" t="s">
        <v>11</v>
      </c>
      <c r="AE1" s="165" t="s">
        <v>12</v>
      </c>
      <c r="AF1" s="165" t="s">
        <v>3</v>
      </c>
      <c r="AG1" s="165" t="s">
        <v>13</v>
      </c>
      <c r="AH1" s="165" t="s">
        <v>14</v>
      </c>
      <c r="AI1" s="165" t="s">
        <v>4</v>
      </c>
      <c r="AJ1" s="183" t="s">
        <v>110</v>
      </c>
      <c r="AK1" s="165"/>
      <c r="AL1" s="165"/>
      <c r="AM1" s="165" t="s">
        <v>10</v>
      </c>
      <c r="AN1" s="165" t="s">
        <v>15</v>
      </c>
      <c r="AO1" s="165" t="s">
        <v>3</v>
      </c>
      <c r="AP1" s="165" t="s">
        <v>16</v>
      </c>
      <c r="AQ1" s="165" t="s">
        <v>17</v>
      </c>
      <c r="AR1" s="165" t="s">
        <v>4</v>
      </c>
      <c r="AS1" s="165"/>
      <c r="AT1" s="184" t="s">
        <v>10</v>
      </c>
      <c r="AU1" s="184" t="s">
        <v>15</v>
      </c>
      <c r="AV1" s="184" t="s">
        <v>3</v>
      </c>
      <c r="AW1" s="184" t="s">
        <v>16</v>
      </c>
      <c r="AX1" s="184" t="s">
        <v>17</v>
      </c>
      <c r="AY1" s="184" t="s">
        <v>4</v>
      </c>
      <c r="AZ1" s="165"/>
      <c r="BA1" s="165" t="s">
        <v>10</v>
      </c>
      <c r="BB1" s="165" t="s">
        <v>90</v>
      </c>
      <c r="BC1" s="165" t="s">
        <v>91</v>
      </c>
      <c r="BD1" s="165" t="s">
        <v>14</v>
      </c>
      <c r="BE1" s="165" t="s">
        <v>92</v>
      </c>
      <c r="BF1" s="165"/>
      <c r="BG1" s="185" t="s">
        <v>5</v>
      </c>
      <c r="BH1" s="186" t="s">
        <v>6</v>
      </c>
      <c r="BI1" s="187" t="s">
        <v>7</v>
      </c>
      <c r="BJ1" s="187" t="s">
        <v>123</v>
      </c>
      <c r="BL1" s="186" t="s">
        <v>129</v>
      </c>
      <c r="BM1" s="187" t="s">
        <v>131</v>
      </c>
    </row>
    <row r="2" spans="1:65">
      <c r="A2" s="270" t="s">
        <v>481</v>
      </c>
      <c r="B2" s="165" t="s">
        <v>1</v>
      </c>
      <c r="C2" s="165"/>
      <c r="D2" s="165"/>
      <c r="E2" s="165"/>
      <c r="G2" s="162" t="s">
        <v>93</v>
      </c>
      <c r="H2" s="167">
        <v>0.85599999999999998</v>
      </c>
      <c r="I2" s="167" t="s">
        <v>94</v>
      </c>
      <c r="J2" s="168" t="s">
        <v>115</v>
      </c>
      <c r="K2" s="123"/>
      <c r="L2" s="271" t="s">
        <v>497</v>
      </c>
      <c r="M2" s="167">
        <v>22.31</v>
      </c>
      <c r="N2" s="167" t="s">
        <v>94</v>
      </c>
      <c r="O2" s="167" t="s">
        <v>121</v>
      </c>
      <c r="P2" s="123"/>
      <c r="Q2" s="270" t="s">
        <v>499</v>
      </c>
      <c r="R2" s="165" t="s">
        <v>1</v>
      </c>
      <c r="S2" s="165" t="s">
        <v>1</v>
      </c>
      <c r="T2" s="167"/>
      <c r="V2" s="171" t="s">
        <v>506</v>
      </c>
      <c r="X2" s="165"/>
      <c r="Y2" s="270" t="s">
        <v>514</v>
      </c>
      <c r="Z2" s="165" t="str">
        <f>Table6[[#This Row],[Specific]]</f>
        <v>Välj färdsätt</v>
      </c>
      <c r="AB2" s="165" t="str">
        <f>$A$3</f>
        <v>Albania</v>
      </c>
      <c r="AC2" s="165" t="str">
        <f>$V$10</f>
        <v>Tåg</v>
      </c>
      <c r="AD2" s="165" t="str">
        <f>$Z$22</f>
        <v>Tåg - Genomsnittligt passagerartåg</v>
      </c>
      <c r="AE2" s="165" t="str">
        <f>AB2&amp;AD2</f>
        <v>AlbaniaTåg - Genomsnittligt passagerartåg</v>
      </c>
      <c r="AF2" s="165">
        <v>2021</v>
      </c>
      <c r="AG2" s="165">
        <v>4.41E-2</v>
      </c>
      <c r="AH2" s="165" t="s">
        <v>20</v>
      </c>
      <c r="AI2" s="165" t="s">
        <v>21</v>
      </c>
      <c r="AJ2" s="165" t="s">
        <v>22</v>
      </c>
      <c r="AM2" s="160" t="s">
        <v>1</v>
      </c>
      <c r="AN2" s="270" t="s">
        <v>557</v>
      </c>
      <c r="AO2" s="165" t="s">
        <v>1</v>
      </c>
      <c r="AP2" s="165" t="s">
        <v>1</v>
      </c>
      <c r="AQ2" s="165" t="s">
        <v>1</v>
      </c>
      <c r="AR2" s="165" t="s">
        <v>1</v>
      </c>
      <c r="AT2" s="165" t="s">
        <v>1</v>
      </c>
      <c r="AU2" s="165" t="str">
        <f>Table49[[#This Row],[Sub-category]]</f>
        <v>Välj färdmedel</v>
      </c>
      <c r="AV2" s="165" t="s">
        <v>1</v>
      </c>
      <c r="AW2" s="165" t="s">
        <v>1</v>
      </c>
      <c r="AX2" s="165" t="s">
        <v>1</v>
      </c>
      <c r="AY2" s="165" t="s">
        <v>1</v>
      </c>
      <c r="BA2" s="270" t="s">
        <v>555</v>
      </c>
      <c r="BB2" s="167">
        <v>22.31</v>
      </c>
      <c r="BC2" s="165">
        <v>2024</v>
      </c>
      <c r="BD2" s="167" t="s">
        <v>94</v>
      </c>
      <c r="BE2" s="167" t="s">
        <v>121</v>
      </c>
      <c r="BG2" s="176" t="s">
        <v>538</v>
      </c>
      <c r="BH2" s="191">
        <v>0.18290000000000001</v>
      </c>
      <c r="BI2" s="191" t="s">
        <v>120</v>
      </c>
      <c r="BJ2" s="191" t="s">
        <v>121</v>
      </c>
      <c r="BL2" s="194" t="s">
        <v>556</v>
      </c>
      <c r="BM2" s="191" t="s">
        <v>130</v>
      </c>
    </row>
    <row r="3" spans="1:65">
      <c r="A3" s="163" t="s">
        <v>18</v>
      </c>
      <c r="B3" s="165">
        <v>0.251</v>
      </c>
      <c r="C3" s="165" t="s">
        <v>120</v>
      </c>
      <c r="D3" s="165" t="s">
        <v>108</v>
      </c>
      <c r="E3" s="166" t="s">
        <v>118</v>
      </c>
      <c r="G3" s="271" t="s">
        <v>483</v>
      </c>
      <c r="H3" s="167">
        <v>0.63</v>
      </c>
      <c r="I3" s="167" t="s">
        <v>94</v>
      </c>
      <c r="J3" s="169" t="s">
        <v>95</v>
      </c>
      <c r="K3" s="164"/>
      <c r="L3" s="271" t="s">
        <v>498</v>
      </c>
      <c r="M3" s="167">
        <v>0.152</v>
      </c>
      <c r="N3" s="167" t="s">
        <v>94</v>
      </c>
      <c r="O3" s="167" t="s">
        <v>121</v>
      </c>
      <c r="P3" s="123"/>
      <c r="Q3" s="270" t="s">
        <v>500</v>
      </c>
      <c r="R3" s="165">
        <v>2.5127899999999999</v>
      </c>
      <c r="S3" s="165" t="s">
        <v>19</v>
      </c>
      <c r="T3" s="167" t="s">
        <v>121</v>
      </c>
      <c r="V3" s="171" t="s">
        <v>517</v>
      </c>
      <c r="X3" s="165" t="str">
        <f>$V$2</f>
        <v>Cykel</v>
      </c>
      <c r="Y3" s="161" t="s">
        <v>96</v>
      </c>
      <c r="Z3" s="165" t="str">
        <f>Table6[[#This Row],[Category]]&amp;" - "&amp;Table6[[#This Row],[Specific]]</f>
        <v>Cykel - Standard</v>
      </c>
      <c r="AB3" s="165" t="str">
        <f>$A$4</f>
        <v>Andorra</v>
      </c>
      <c r="AC3" s="165" t="str">
        <f t="shared" ref="AC3:AC66" si="0">$V$10</f>
        <v>Tåg</v>
      </c>
      <c r="AD3" s="165" t="str">
        <f t="shared" ref="AD3:AD15" si="1">$Z$22</f>
        <v>Tåg - Genomsnittligt passagerartåg</v>
      </c>
      <c r="AE3" s="165" t="str">
        <f t="shared" ref="AE3:AE66" si="2">AB3&amp;AD3</f>
        <v>AndorraTåg - Genomsnittligt passagerartåg</v>
      </c>
      <c r="AF3" s="165">
        <v>2021</v>
      </c>
      <c r="AG3" s="165">
        <v>4.41E-2</v>
      </c>
      <c r="AH3" s="165" t="s">
        <v>20</v>
      </c>
      <c r="AI3" s="165" t="s">
        <v>21</v>
      </c>
      <c r="AJ3" s="165" t="s">
        <v>22</v>
      </c>
      <c r="AM3" s="270" t="s">
        <v>513</v>
      </c>
      <c r="AN3" s="270" t="s">
        <v>582</v>
      </c>
      <c r="AO3" s="165">
        <v>2024</v>
      </c>
      <c r="AP3" s="165">
        <v>7.7598999999999995E-4</v>
      </c>
      <c r="AQ3" s="165" t="s">
        <v>23</v>
      </c>
      <c r="AR3" s="167" t="s">
        <v>121</v>
      </c>
      <c r="AT3" s="172" t="str">
        <f>Table49[[#This Row],[Category]]</f>
        <v>Skåpbil (lätt lastbil)</v>
      </c>
      <c r="AU3" s="165" t="str">
        <f>Table49[[#This Row],[Sub-category]]</f>
        <v xml:space="preserve">Skåpbil - genomsnittlig </v>
      </c>
      <c r="AV3" s="172">
        <v>2024</v>
      </c>
      <c r="AW3" s="173">
        <v>0.31064000000000003</v>
      </c>
      <c r="AX3" s="172" t="s">
        <v>25</v>
      </c>
      <c r="AY3" s="167" t="s">
        <v>121</v>
      </c>
      <c r="BG3" s="176" t="s">
        <v>537</v>
      </c>
      <c r="BH3" s="191" t="s">
        <v>128</v>
      </c>
      <c r="BI3" s="191" t="s">
        <v>74</v>
      </c>
      <c r="BJ3" s="191" t="s">
        <v>74</v>
      </c>
    </row>
    <row r="4" spans="1:65">
      <c r="A4" s="163" t="s">
        <v>26</v>
      </c>
      <c r="B4" s="165">
        <v>7.0000000000000007E-2</v>
      </c>
      <c r="C4" s="165" t="s">
        <v>120</v>
      </c>
      <c r="D4" s="165" t="s">
        <v>108</v>
      </c>
      <c r="E4" s="165" t="s">
        <v>118</v>
      </c>
      <c r="G4" s="162" t="s">
        <v>97</v>
      </c>
      <c r="H4" s="167">
        <v>0.21940000000000001</v>
      </c>
      <c r="I4" s="167" t="s">
        <v>94</v>
      </c>
      <c r="J4" s="166" t="s">
        <v>119</v>
      </c>
      <c r="K4" s="164"/>
      <c r="L4" s="164"/>
      <c r="M4" s="164"/>
      <c r="Q4" s="270" t="s">
        <v>501</v>
      </c>
      <c r="R4" s="165">
        <v>2.0844</v>
      </c>
      <c r="S4" s="165" t="s">
        <v>19</v>
      </c>
      <c r="T4" s="167" t="s">
        <v>121</v>
      </c>
      <c r="V4" s="171" t="s">
        <v>507</v>
      </c>
      <c r="X4" s="165" t="str">
        <f>$V$2</f>
        <v>Cykel</v>
      </c>
      <c r="Y4" s="270" t="s">
        <v>515</v>
      </c>
      <c r="Z4" s="165" t="str">
        <f>Table6[[#This Row],[Category]]&amp;" - "&amp;Table6[[#This Row],[Specific]]</f>
        <v>Cykel - Elektrisk</v>
      </c>
      <c r="AB4" s="165" t="str">
        <f>$A$5</f>
        <v>Austria</v>
      </c>
      <c r="AC4" s="165" t="str">
        <f t="shared" si="0"/>
        <v>Tåg</v>
      </c>
      <c r="AD4" s="165" t="str">
        <f t="shared" si="1"/>
        <v>Tåg - Genomsnittligt passagerartåg</v>
      </c>
      <c r="AE4" s="165" t="str">
        <f t="shared" si="2"/>
        <v>AustriaTåg - Genomsnittligt passagerartåg</v>
      </c>
      <c r="AF4" s="165">
        <v>2021</v>
      </c>
      <c r="AG4" s="165">
        <v>2.35E-2</v>
      </c>
      <c r="AH4" s="165" t="s">
        <v>20</v>
      </c>
      <c r="AI4" s="165" t="s">
        <v>21</v>
      </c>
      <c r="AJ4" s="165"/>
      <c r="AM4" s="270" t="s">
        <v>513</v>
      </c>
      <c r="AN4" s="270" t="s">
        <v>580</v>
      </c>
      <c r="AO4" s="165">
        <v>2024</v>
      </c>
      <c r="AP4" s="165">
        <v>7.6738000000000002E-4</v>
      </c>
      <c r="AQ4" s="165" t="s">
        <v>23</v>
      </c>
      <c r="AR4" s="167" t="s">
        <v>121</v>
      </c>
      <c r="AT4" s="172" t="str">
        <f>Table49[[#This Row],[Category]]</f>
        <v>Skåpbil (lätt lastbil)</v>
      </c>
      <c r="AU4" s="165" t="str">
        <f>Table49[[#This Row],[Sub-category]]</f>
        <v>Skåpbil - Diesel</v>
      </c>
      <c r="AV4" s="172">
        <v>2024</v>
      </c>
      <c r="AW4" s="173">
        <v>0.31151000000000001</v>
      </c>
      <c r="AX4" s="172" t="s">
        <v>25</v>
      </c>
      <c r="AY4" s="167" t="s">
        <v>121</v>
      </c>
    </row>
    <row r="5" spans="1:65">
      <c r="A5" s="163" t="s">
        <v>27</v>
      </c>
      <c r="B5" s="165">
        <f>0.11733+0.0069</f>
        <v>0.12423000000000001</v>
      </c>
      <c r="C5" s="165" t="s">
        <v>120</v>
      </c>
      <c r="D5" s="165"/>
      <c r="E5" s="165" t="s">
        <v>118</v>
      </c>
      <c r="G5" s="271" t="s">
        <v>484</v>
      </c>
      <c r="H5" s="167">
        <v>0.68100000000000005</v>
      </c>
      <c r="I5" s="167" t="s">
        <v>94</v>
      </c>
      <c r="J5" s="168" t="s">
        <v>115</v>
      </c>
      <c r="K5" s="164"/>
      <c r="L5" s="164"/>
      <c r="M5" s="164"/>
      <c r="Q5" s="270" t="s">
        <v>502</v>
      </c>
      <c r="R5" s="165">
        <v>1.5571299999999999</v>
      </c>
      <c r="S5" s="165" t="s">
        <v>19</v>
      </c>
      <c r="T5" s="167" t="s">
        <v>121</v>
      </c>
      <c r="V5" s="171" t="s">
        <v>508</v>
      </c>
      <c r="X5" s="165" t="str">
        <f>$V$3</f>
        <v>Buss (lokalbuss)</v>
      </c>
      <c r="Y5" s="270" t="s">
        <v>516</v>
      </c>
      <c r="Z5" s="165" t="str">
        <f>Table6[[#This Row],[Category]]&amp;" - "&amp;Table6[[#This Row],[Specific]]</f>
        <v>Buss (lokalbuss) - Generisk lokalbuss</v>
      </c>
      <c r="AB5" s="165" t="str">
        <f>$A$6</f>
        <v>Belarus</v>
      </c>
      <c r="AC5" s="165" t="str">
        <f t="shared" si="0"/>
        <v>Tåg</v>
      </c>
      <c r="AD5" s="165" t="str">
        <f t="shared" si="1"/>
        <v>Tåg - Genomsnittligt passagerartåg</v>
      </c>
      <c r="AE5" s="165" t="str">
        <f t="shared" si="2"/>
        <v>BelarusTåg - Genomsnittligt passagerartåg</v>
      </c>
      <c r="AF5" s="165">
        <v>2021</v>
      </c>
      <c r="AG5" s="165">
        <v>4.41E-2</v>
      </c>
      <c r="AH5" s="165" t="s">
        <v>20</v>
      </c>
      <c r="AI5" s="165" t="s">
        <v>21</v>
      </c>
      <c r="AJ5" s="165" t="s">
        <v>22</v>
      </c>
      <c r="AM5" s="270" t="s">
        <v>513</v>
      </c>
      <c r="AN5" s="270" t="s">
        <v>581</v>
      </c>
      <c r="AO5" s="165">
        <v>2024</v>
      </c>
      <c r="AP5" s="165">
        <v>1.04915E-3</v>
      </c>
      <c r="AQ5" s="165" t="s">
        <v>23</v>
      </c>
      <c r="AR5" s="167" t="s">
        <v>121</v>
      </c>
      <c r="AT5" s="172" t="str">
        <f>Table49[[#This Row],[Category]]</f>
        <v>Skåpbil (lätt lastbil)</v>
      </c>
      <c r="AU5" s="165" t="str">
        <f>Table49[[#This Row],[Sub-category]]</f>
        <v>Skåpbil - bensin</v>
      </c>
      <c r="AV5" s="172">
        <v>2024</v>
      </c>
      <c r="AW5" s="167">
        <v>0.28278000000000003</v>
      </c>
      <c r="AX5" s="172" t="s">
        <v>25</v>
      </c>
      <c r="AY5" s="167" t="s">
        <v>121</v>
      </c>
    </row>
    <row r="6" spans="1:65">
      <c r="A6" s="163" t="s">
        <v>28</v>
      </c>
      <c r="B6" s="165">
        <f>0.4453+0.0527</f>
        <v>0.498</v>
      </c>
      <c r="C6" s="165" t="s">
        <v>120</v>
      </c>
      <c r="D6" s="165"/>
      <c r="E6" s="165" t="s">
        <v>118</v>
      </c>
      <c r="G6" s="271" t="s">
        <v>485</v>
      </c>
      <c r="H6" s="167">
        <v>0.24099999999999999</v>
      </c>
      <c r="I6" s="167" t="s">
        <v>94</v>
      </c>
      <c r="J6" s="168" t="s">
        <v>116</v>
      </c>
      <c r="K6" s="123"/>
      <c r="L6" s="123"/>
      <c r="M6" s="123"/>
      <c r="Q6" s="270" t="s">
        <v>503</v>
      </c>
      <c r="R6" s="165">
        <v>3.1749299999999998</v>
      </c>
      <c r="S6" s="165" t="s">
        <v>19</v>
      </c>
      <c r="T6" s="167" t="s">
        <v>121</v>
      </c>
      <c r="V6" s="171" t="s">
        <v>509</v>
      </c>
      <c r="X6" s="165" t="str">
        <f>$V$4</f>
        <v>Bil</v>
      </c>
      <c r="Y6" s="270" t="s">
        <v>518</v>
      </c>
      <c r="Z6" s="165" t="str">
        <f>Table6[[#This Row],[Category]]&amp;" - "&amp;Table6[[#This Row],[Specific]]</f>
        <v>Bil - Generisk</v>
      </c>
      <c r="AB6" s="165" t="str">
        <f>$A$7</f>
        <v>Belgium</v>
      </c>
      <c r="AC6" s="165" t="str">
        <f t="shared" si="0"/>
        <v>Tåg</v>
      </c>
      <c r="AD6" s="165" t="str">
        <f t="shared" si="1"/>
        <v>Tåg - Genomsnittligt passagerartåg</v>
      </c>
      <c r="AE6" s="165" t="str">
        <f t="shared" si="2"/>
        <v>BelgiumTåg - Genomsnittligt passagerartåg</v>
      </c>
      <c r="AF6" s="165">
        <v>2025</v>
      </c>
      <c r="AG6" s="165">
        <v>3.0000000000000001E-3</v>
      </c>
      <c r="AH6" s="165" t="s">
        <v>20</v>
      </c>
      <c r="AI6" s="169" t="s">
        <v>30</v>
      </c>
      <c r="AJ6" s="165"/>
      <c r="AM6" s="270" t="s">
        <v>513</v>
      </c>
      <c r="AN6" s="270" t="s">
        <v>583</v>
      </c>
      <c r="AO6" s="165">
        <v>2024</v>
      </c>
      <c r="AP6" s="165">
        <v>3.4895999999999999E-4</v>
      </c>
      <c r="AQ6" s="165" t="s">
        <v>23</v>
      </c>
      <c r="AR6" s="167" t="s">
        <v>121</v>
      </c>
      <c r="AT6" s="172" t="str">
        <f>Table49[[#This Row],[Category]]</f>
        <v>Skåpbil (lätt lastbil)</v>
      </c>
      <c r="AU6" s="165" t="str">
        <f>Table49[[#This Row],[Sub-category]]</f>
        <v>Skåpbil - El</v>
      </c>
      <c r="AV6" s="172">
        <v>2024</v>
      </c>
      <c r="AW6" s="173">
        <v>9.6810000000000007E-2</v>
      </c>
      <c r="AX6" s="172" t="s">
        <v>25</v>
      </c>
      <c r="AY6" s="167" t="s">
        <v>121</v>
      </c>
    </row>
    <row r="7" spans="1:65">
      <c r="A7" s="163" t="s">
        <v>29</v>
      </c>
      <c r="B7" s="165">
        <f>0.12525+0.0064</f>
        <v>0.13164999999999999</v>
      </c>
      <c r="C7" s="165" t="s">
        <v>120</v>
      </c>
      <c r="D7" s="165"/>
      <c r="E7" s="165" t="s">
        <v>118</v>
      </c>
      <c r="G7" s="271" t="s">
        <v>486</v>
      </c>
      <c r="H7" s="167">
        <v>0.26300000000000001</v>
      </c>
      <c r="I7" s="167" t="s">
        <v>94</v>
      </c>
      <c r="J7" s="168" t="s">
        <v>115</v>
      </c>
      <c r="K7" s="123"/>
      <c r="L7" s="123"/>
      <c r="M7" s="123"/>
      <c r="Q7" s="270" t="s">
        <v>504</v>
      </c>
      <c r="R7" s="165">
        <v>2.7554099999999999</v>
      </c>
      <c r="S7" s="165" t="s">
        <v>19</v>
      </c>
      <c r="T7" s="167" t="s">
        <v>121</v>
      </c>
      <c r="V7" s="171" t="s">
        <v>510</v>
      </c>
      <c r="X7" s="165" t="str">
        <f t="shared" ref="X7:X10" si="3">$V$4</f>
        <v>Bil</v>
      </c>
      <c r="Y7" s="270" t="s">
        <v>519</v>
      </c>
      <c r="Z7" s="165" t="str">
        <f>Table6[[#This Row],[Category]]&amp;" - "&amp;Table6[[#This Row],[Specific]]</f>
        <v>Bil - Bensin</v>
      </c>
      <c r="AB7" s="165" t="str">
        <f>$A$8</f>
        <v>Bosnia and Herzegovina</v>
      </c>
      <c r="AC7" s="165" t="str">
        <f t="shared" si="0"/>
        <v>Tåg</v>
      </c>
      <c r="AD7" s="165" t="str">
        <f t="shared" si="1"/>
        <v>Tåg - Genomsnittligt passagerartåg</v>
      </c>
      <c r="AE7" s="165" t="str">
        <f t="shared" si="2"/>
        <v>Bosnia and HerzegovinaTåg - Genomsnittligt passagerartåg</v>
      </c>
      <c r="AF7" s="165">
        <v>2021</v>
      </c>
      <c r="AG7" s="165">
        <v>4.41E-2</v>
      </c>
      <c r="AH7" s="165" t="s">
        <v>20</v>
      </c>
      <c r="AI7" s="165" t="s">
        <v>21</v>
      </c>
      <c r="AJ7" s="165" t="s">
        <v>22</v>
      </c>
      <c r="AM7" s="270" t="s">
        <v>532</v>
      </c>
      <c r="AN7" s="270" t="s">
        <v>532</v>
      </c>
      <c r="AO7" s="165">
        <v>2024</v>
      </c>
      <c r="AP7" s="165">
        <v>1.2111E-4</v>
      </c>
      <c r="AQ7" s="165" t="s">
        <v>23</v>
      </c>
      <c r="AR7" s="167" t="s">
        <v>121</v>
      </c>
      <c r="AT7" s="172" t="str">
        <f>Table49[[#This Row],[Category]]</f>
        <v>Tung lastbil (HGV)</v>
      </c>
      <c r="AU7" s="165" t="str">
        <f>Table49[[#This Row],[Sub-category]]</f>
        <v>Tung lastbil (HGV)</v>
      </c>
      <c r="AV7" s="172">
        <v>2024</v>
      </c>
      <c r="AW7" s="167">
        <v>1.0845</v>
      </c>
      <c r="AX7" s="172" t="s">
        <v>25</v>
      </c>
      <c r="AY7" s="167" t="s">
        <v>121</v>
      </c>
    </row>
    <row r="8" spans="1:65">
      <c r="A8" s="163" t="s">
        <v>31</v>
      </c>
      <c r="B8" s="165">
        <f>0.65259+0.0565</f>
        <v>0.70909</v>
      </c>
      <c r="C8" s="165" t="s">
        <v>120</v>
      </c>
      <c r="D8" s="165"/>
      <c r="E8" s="165" t="s">
        <v>118</v>
      </c>
      <c r="G8" s="271" t="s">
        <v>487</v>
      </c>
      <c r="H8" s="167">
        <v>0.28399999999999997</v>
      </c>
      <c r="I8" s="167" t="s">
        <v>94</v>
      </c>
      <c r="J8" s="168" t="s">
        <v>116</v>
      </c>
      <c r="K8" s="123"/>
      <c r="L8" s="123"/>
      <c r="M8" s="123"/>
      <c r="Q8" s="270" t="s">
        <v>505</v>
      </c>
      <c r="R8" s="165">
        <v>1.132E-2</v>
      </c>
      <c r="S8" s="165" t="s">
        <v>32</v>
      </c>
      <c r="T8" s="167" t="s">
        <v>121</v>
      </c>
      <c r="V8" s="171" t="s">
        <v>511</v>
      </c>
      <c r="X8" s="165" t="str">
        <f t="shared" si="3"/>
        <v>Bil</v>
      </c>
      <c r="Y8" s="161" t="s">
        <v>87</v>
      </c>
      <c r="Z8" s="165" t="str">
        <f>Table6[[#This Row],[Category]]&amp;" - "&amp;Table6[[#This Row],[Specific]]</f>
        <v>Bil - Diesel</v>
      </c>
      <c r="AB8" s="165" t="str">
        <f>$A$9</f>
        <v>Bulgaria</v>
      </c>
      <c r="AC8" s="165" t="str">
        <f t="shared" si="0"/>
        <v>Tåg</v>
      </c>
      <c r="AD8" s="165" t="str">
        <f t="shared" si="1"/>
        <v>Tåg - Genomsnittligt passagerartåg</v>
      </c>
      <c r="AE8" s="165" t="str">
        <f t="shared" si="2"/>
        <v>BulgariaTåg - Genomsnittligt passagerartåg</v>
      </c>
      <c r="AF8" s="165">
        <v>2021</v>
      </c>
      <c r="AG8" s="165">
        <v>4.41E-2</v>
      </c>
      <c r="AH8" s="165" t="s">
        <v>20</v>
      </c>
      <c r="AI8" s="165" t="s">
        <v>21</v>
      </c>
      <c r="AJ8" s="165" t="s">
        <v>22</v>
      </c>
      <c r="AM8" s="270" t="s">
        <v>509</v>
      </c>
      <c r="AN8" s="270" t="s">
        <v>534</v>
      </c>
      <c r="AO8" s="165">
        <v>2024</v>
      </c>
      <c r="AP8" s="165">
        <v>1.2342E-3</v>
      </c>
      <c r="AQ8" s="165" t="s">
        <v>23</v>
      </c>
      <c r="AR8" s="167" t="s">
        <v>121</v>
      </c>
      <c r="AT8" s="172" t="str">
        <f>Table49[[#This Row],[Category]]</f>
        <v>Flyg</v>
      </c>
      <c r="AU8" s="165" t="str">
        <f>Table49[[#This Row],[Sub-category]]</f>
        <v>Fraktflyg</v>
      </c>
      <c r="AV8" s="172">
        <v>2023</v>
      </c>
      <c r="AW8" s="167" t="s">
        <v>33</v>
      </c>
      <c r="AX8" s="172" t="s">
        <v>25</v>
      </c>
      <c r="AY8" s="168" t="s">
        <v>122</v>
      </c>
    </row>
    <row r="9" spans="1:65">
      <c r="A9" s="163" t="s">
        <v>34</v>
      </c>
      <c r="B9" s="165">
        <f>0.4535+0.0689</f>
        <v>0.52239999999999998</v>
      </c>
      <c r="C9" s="165" t="s">
        <v>120</v>
      </c>
      <c r="D9" s="165"/>
      <c r="E9" s="165" t="s">
        <v>118</v>
      </c>
      <c r="G9" s="271" t="s">
        <v>488</v>
      </c>
      <c r="H9" s="167">
        <v>0.30599999999999999</v>
      </c>
      <c r="I9" s="167" t="s">
        <v>94</v>
      </c>
      <c r="J9" s="168" t="s">
        <v>115</v>
      </c>
      <c r="K9" s="123"/>
      <c r="L9" s="123"/>
      <c r="M9" s="123"/>
      <c r="V9" s="171" t="s">
        <v>9</v>
      </c>
      <c r="X9" s="165" t="str">
        <f t="shared" si="3"/>
        <v>Bil</v>
      </c>
      <c r="Y9" s="161" t="s">
        <v>98</v>
      </c>
      <c r="Z9" s="165" t="str">
        <f>Table6[[#This Row],[Category]]&amp;" - "&amp;Table6[[#This Row],[Specific]]</f>
        <v>Bil - Hybrid</v>
      </c>
      <c r="AB9" s="165" t="str">
        <f>$A$10</f>
        <v>Croatia</v>
      </c>
      <c r="AC9" s="165" t="str">
        <f t="shared" si="0"/>
        <v>Tåg</v>
      </c>
      <c r="AD9" s="165" t="str">
        <f t="shared" si="1"/>
        <v>Tåg - Genomsnittligt passagerartåg</v>
      </c>
      <c r="AE9" s="165" t="str">
        <f t="shared" si="2"/>
        <v>CroatiaTåg - Genomsnittligt passagerartåg</v>
      </c>
      <c r="AF9" s="165">
        <v>2021</v>
      </c>
      <c r="AG9" s="165">
        <v>4.41E-2</v>
      </c>
      <c r="AH9" s="165" t="s">
        <v>20</v>
      </c>
      <c r="AI9" s="165" t="s">
        <v>21</v>
      </c>
      <c r="AJ9" s="165" t="s">
        <v>22</v>
      </c>
      <c r="AM9" s="270" t="s">
        <v>533</v>
      </c>
      <c r="AN9" s="270" t="s">
        <v>535</v>
      </c>
      <c r="AO9" s="165">
        <v>2024</v>
      </c>
      <c r="AP9" s="165">
        <v>1.6209999999999999E-5</v>
      </c>
      <c r="AQ9" s="165" t="s">
        <v>23</v>
      </c>
      <c r="AR9" s="167" t="s">
        <v>121</v>
      </c>
      <c r="AT9" s="172" t="str">
        <f>Table49[[#This Row],[Category]]</f>
        <v>Båt</v>
      </c>
      <c r="AU9" s="165" t="str">
        <f>Table49[[#This Row],[Sub-category]]</f>
        <v>Fraktfartyg</v>
      </c>
      <c r="AV9" s="174">
        <v>2023</v>
      </c>
      <c r="AW9" s="167" t="s">
        <v>33</v>
      </c>
      <c r="AX9" s="175" t="s">
        <v>25</v>
      </c>
      <c r="AY9" s="168" t="s">
        <v>122</v>
      </c>
    </row>
    <row r="10" spans="1:65">
      <c r="A10" s="163" t="s">
        <v>35</v>
      </c>
      <c r="B10" s="165">
        <f>0.24037+0.0296</f>
        <v>0.26996999999999999</v>
      </c>
      <c r="C10" s="165" t="s">
        <v>120</v>
      </c>
      <c r="D10" s="165"/>
      <c r="E10" s="165" t="s">
        <v>118</v>
      </c>
      <c r="G10" s="271" t="s">
        <v>489</v>
      </c>
      <c r="H10" s="167">
        <v>2.38</v>
      </c>
      <c r="I10" s="167" t="s">
        <v>94</v>
      </c>
      <c r="J10" s="170" t="s">
        <v>126</v>
      </c>
      <c r="K10" s="123"/>
      <c r="L10" s="123"/>
      <c r="M10" s="123"/>
      <c r="V10" s="171" t="s">
        <v>512</v>
      </c>
      <c r="X10" s="165" t="str">
        <f t="shared" si="3"/>
        <v>Bil</v>
      </c>
      <c r="Y10" s="270" t="s">
        <v>515</v>
      </c>
      <c r="Z10" s="165" t="str">
        <f>Table6[[#This Row],[Category]]&amp;" - "&amp;Table6[[#This Row],[Specific]]</f>
        <v>Bil - Elektrisk</v>
      </c>
      <c r="AB10" s="165" t="str">
        <f>$A$11</f>
        <v>Cyprus</v>
      </c>
      <c r="AC10" s="165" t="str">
        <f t="shared" si="0"/>
        <v>Tåg</v>
      </c>
      <c r="AD10" s="165" t="str">
        <f t="shared" si="1"/>
        <v>Tåg - Genomsnittligt passagerartåg</v>
      </c>
      <c r="AE10" s="165" t="str">
        <f t="shared" si="2"/>
        <v>CyprusTåg - Genomsnittligt passagerartåg</v>
      </c>
      <c r="AF10" s="165">
        <v>2021</v>
      </c>
      <c r="AG10" s="165">
        <v>4.41E-2</v>
      </c>
      <c r="AH10" s="165" t="s">
        <v>20</v>
      </c>
      <c r="AI10" s="165" t="s">
        <v>21</v>
      </c>
      <c r="AJ10" s="165" t="s">
        <v>22</v>
      </c>
      <c r="AM10" s="270" t="s">
        <v>511</v>
      </c>
      <c r="AN10" s="270" t="s">
        <v>511</v>
      </c>
      <c r="AO10" s="165">
        <v>2024</v>
      </c>
      <c r="AP10" s="165">
        <v>0.14323</v>
      </c>
      <c r="AQ10" s="165" t="s">
        <v>25</v>
      </c>
      <c r="AR10" s="167" t="s">
        <v>121</v>
      </c>
      <c r="AT10" s="172" t="str">
        <f>Table49[[#This Row],[Category]]</f>
        <v>Motorcykel</v>
      </c>
      <c r="AU10" s="165" t="str">
        <f>Table49[[#This Row],[Sub-category]]</f>
        <v>Motorcykel</v>
      </c>
      <c r="AV10" s="165">
        <v>2024</v>
      </c>
      <c r="AW10" s="165">
        <v>0.14323</v>
      </c>
      <c r="AX10" s="165" t="s">
        <v>25</v>
      </c>
      <c r="AY10" s="167" t="s">
        <v>121</v>
      </c>
    </row>
    <row r="11" spans="1:65">
      <c r="A11" s="161" t="s">
        <v>78</v>
      </c>
      <c r="B11" s="165">
        <f>0.64229+0.02</f>
        <v>0.66229000000000005</v>
      </c>
      <c r="C11" s="165" t="s">
        <v>120</v>
      </c>
      <c r="D11" s="165"/>
      <c r="E11" s="166" t="s">
        <v>118</v>
      </c>
      <c r="G11" s="162" t="s">
        <v>99</v>
      </c>
      <c r="H11" s="167">
        <v>6.67</v>
      </c>
      <c r="I11" s="167" t="s">
        <v>94</v>
      </c>
      <c r="J11" s="168" t="s">
        <v>114</v>
      </c>
      <c r="K11" s="123"/>
      <c r="L11" s="123"/>
      <c r="M11" s="123"/>
      <c r="V11" s="171" t="s">
        <v>513</v>
      </c>
      <c r="X11" s="165" t="str">
        <f>$V$5</f>
        <v>Turistbuss (coach)</v>
      </c>
      <c r="Y11" s="270" t="s">
        <v>518</v>
      </c>
      <c r="Z11" s="165" t="str">
        <f>Table6[[#This Row],[Category]]</f>
        <v>Turistbuss (coach)</v>
      </c>
      <c r="AB11" s="165" t="str">
        <f>$A$12</f>
        <v>Czechia</v>
      </c>
      <c r="AC11" s="165" t="str">
        <f t="shared" si="0"/>
        <v>Tåg</v>
      </c>
      <c r="AD11" s="165" t="str">
        <f t="shared" si="1"/>
        <v>Tåg - Genomsnittligt passagerartåg</v>
      </c>
      <c r="AE11" s="165" t="str">
        <f t="shared" si="2"/>
        <v>CzechiaTåg - Genomsnittligt passagerartåg</v>
      </c>
      <c r="AF11" s="165">
        <v>2021</v>
      </c>
      <c r="AG11" s="165">
        <v>4.41E-2</v>
      </c>
      <c r="AH11" s="165" t="s">
        <v>20</v>
      </c>
      <c r="AI11" s="165" t="s">
        <v>21</v>
      </c>
      <c r="AJ11" s="165" t="s">
        <v>22</v>
      </c>
    </row>
    <row r="12" spans="1:65">
      <c r="A12" s="161" t="s">
        <v>36</v>
      </c>
      <c r="B12" s="165">
        <f>0.50277+0.0372</f>
        <v>0.53997000000000006</v>
      </c>
      <c r="C12" s="165" t="s">
        <v>120</v>
      </c>
      <c r="D12" s="165"/>
      <c r="E12" s="165" t="s">
        <v>118</v>
      </c>
      <c r="G12" s="271" t="s">
        <v>490</v>
      </c>
      <c r="H12" s="167">
        <v>3.165</v>
      </c>
      <c r="I12" s="167" t="s">
        <v>94</v>
      </c>
      <c r="J12" s="168" t="s">
        <v>111</v>
      </c>
      <c r="K12" s="123"/>
      <c r="L12" s="123"/>
      <c r="M12" s="123"/>
      <c r="X12" s="165" t="str">
        <f>$V$6</f>
        <v>Flyg</v>
      </c>
      <c r="Y12" s="270" t="s">
        <v>520</v>
      </c>
      <c r="Z12" s="165" t="str">
        <f>Table6[[#This Row],[Category]]&amp;" - "&amp;Table6[[#This Row],[Specific]]</f>
        <v>Flyg - Kortdistans - Ekonomiklass</v>
      </c>
      <c r="AB12" s="165" t="str">
        <f>$A$13</f>
        <v>Denmark</v>
      </c>
      <c r="AC12" s="165" t="str">
        <f t="shared" si="0"/>
        <v>Tåg</v>
      </c>
      <c r="AD12" s="165" t="str">
        <f t="shared" si="1"/>
        <v>Tåg - Genomsnittligt passagerartåg</v>
      </c>
      <c r="AE12" s="165" t="str">
        <f t="shared" si="2"/>
        <v>DenmarkTåg - Genomsnittligt passagerartåg</v>
      </c>
      <c r="AF12" s="165">
        <v>2021</v>
      </c>
      <c r="AG12" s="165">
        <v>0.114</v>
      </c>
      <c r="AH12" s="165" t="s">
        <v>20</v>
      </c>
      <c r="AI12" s="165" t="s">
        <v>21</v>
      </c>
      <c r="AJ12" s="165"/>
    </row>
    <row r="13" spans="1:65">
      <c r="A13" s="161" t="s">
        <v>37</v>
      </c>
      <c r="B13" s="165">
        <f>0.1396+0.0097</f>
        <v>0.14929999999999999</v>
      </c>
      <c r="C13" s="165" t="s">
        <v>120</v>
      </c>
      <c r="D13" s="165"/>
      <c r="E13" s="165" t="s">
        <v>118</v>
      </c>
      <c r="G13" s="271" t="s">
        <v>599</v>
      </c>
      <c r="H13" s="167">
        <v>4.367</v>
      </c>
      <c r="I13" s="167" t="s">
        <v>94</v>
      </c>
      <c r="J13" s="168" t="s">
        <v>112</v>
      </c>
      <c r="K13" s="123"/>
      <c r="L13" s="123"/>
      <c r="M13" s="123"/>
      <c r="X13" s="165" t="str">
        <f t="shared" ref="X13:X17" si="4">$V$6</f>
        <v>Flyg</v>
      </c>
      <c r="Y13" s="270" t="s">
        <v>521</v>
      </c>
      <c r="Z13" s="165" t="str">
        <f>Table6[[#This Row],[Category]]&amp;" - "&amp;Table6[[#This Row],[Specific]]</f>
        <v>Flyg - Kortdistans - Business class</v>
      </c>
      <c r="AB13" s="165" t="str">
        <f>$A$14</f>
        <v>Estonia</v>
      </c>
      <c r="AC13" s="165" t="str">
        <f t="shared" si="0"/>
        <v>Tåg</v>
      </c>
      <c r="AD13" s="165" t="str">
        <f t="shared" si="1"/>
        <v>Tåg - Genomsnittligt passagerartåg</v>
      </c>
      <c r="AE13" s="165" t="str">
        <f t="shared" si="2"/>
        <v>EstoniaTåg - Genomsnittligt passagerartåg</v>
      </c>
      <c r="AF13" s="165">
        <v>2021</v>
      </c>
      <c r="AG13" s="165">
        <v>4.41E-2</v>
      </c>
      <c r="AH13" s="165" t="s">
        <v>20</v>
      </c>
      <c r="AI13" s="165" t="s">
        <v>21</v>
      </c>
      <c r="AJ13" s="165" t="s">
        <v>22</v>
      </c>
    </row>
    <row r="14" spans="1:65">
      <c r="A14" s="161" t="s">
        <v>38</v>
      </c>
      <c r="B14" s="165">
        <f>0.53059+0.0668</f>
        <v>0.59738999999999998</v>
      </c>
      <c r="C14" s="165" t="s">
        <v>120</v>
      </c>
      <c r="D14" s="165"/>
      <c r="E14" s="165" t="s">
        <v>118</v>
      </c>
      <c r="G14" s="271" t="s">
        <v>491</v>
      </c>
      <c r="H14" s="167">
        <v>3.3450000000000002</v>
      </c>
      <c r="I14" s="167" t="s">
        <v>94</v>
      </c>
      <c r="J14" s="168" t="s">
        <v>113</v>
      </c>
      <c r="K14" s="123"/>
      <c r="L14" s="123"/>
      <c r="M14" s="123"/>
      <c r="X14" s="165" t="str">
        <f t="shared" si="4"/>
        <v>Flyg</v>
      </c>
      <c r="Y14" s="270" t="s">
        <v>522</v>
      </c>
      <c r="Z14" s="165" t="str">
        <f>Table6[[#This Row],[Category]]&amp;" - "&amp;Table6[[#This Row],[Specific]]</f>
        <v>Flyg - Långdistans - Ekonomiklass</v>
      </c>
      <c r="AB14" s="165" t="str">
        <f>$A$15</f>
        <v>Finland</v>
      </c>
      <c r="AC14" s="165" t="str">
        <f t="shared" si="0"/>
        <v>Tåg</v>
      </c>
      <c r="AD14" s="165" t="str">
        <f t="shared" si="1"/>
        <v>Tåg - Genomsnittligt passagerartåg</v>
      </c>
      <c r="AE14" s="165" t="str">
        <f t="shared" si="2"/>
        <v>FinlandTåg - Genomsnittligt passagerartåg</v>
      </c>
      <c r="AF14" s="165">
        <v>2021</v>
      </c>
      <c r="AG14" s="165">
        <v>4.5199999999999997E-2</v>
      </c>
      <c r="AH14" s="165" t="s">
        <v>20</v>
      </c>
      <c r="AI14" s="165" t="s">
        <v>21</v>
      </c>
      <c r="AJ14" s="165"/>
    </row>
    <row r="15" spans="1:65">
      <c r="A15" s="161" t="s">
        <v>39</v>
      </c>
      <c r="B15" s="165">
        <f>0.09501+0.0034</f>
        <v>9.8409999999999997E-2</v>
      </c>
      <c r="C15" s="165" t="s">
        <v>120</v>
      </c>
      <c r="D15" s="165"/>
      <c r="E15" s="165" t="s">
        <v>118</v>
      </c>
      <c r="G15" s="271" t="s">
        <v>492</v>
      </c>
      <c r="H15" s="167">
        <v>3.3450000000000002</v>
      </c>
      <c r="I15" s="167" t="s">
        <v>94</v>
      </c>
      <c r="J15" s="168" t="s">
        <v>113</v>
      </c>
      <c r="K15" s="123"/>
      <c r="L15" s="123"/>
      <c r="M15" s="123"/>
      <c r="X15" s="165" t="str">
        <f t="shared" si="4"/>
        <v>Flyg</v>
      </c>
      <c r="Y15" s="270" t="s">
        <v>523</v>
      </c>
      <c r="Z15" s="165" t="str">
        <f>Table6[[#This Row],[Category]]&amp;" - "&amp;Table6[[#This Row],[Specific]]</f>
        <v>Flyg - Långdistans - Premium economy</v>
      </c>
      <c r="AB15" s="165" t="str">
        <f>$A$16</f>
        <v>France</v>
      </c>
      <c r="AC15" s="165" t="str">
        <f t="shared" si="0"/>
        <v>Tåg</v>
      </c>
      <c r="AD15" s="165" t="str">
        <f t="shared" si="1"/>
        <v>Tåg - Genomsnittligt passagerartåg</v>
      </c>
      <c r="AE15" s="165" t="str">
        <f t="shared" si="2"/>
        <v>FranceTåg - Genomsnittligt passagerartåg</v>
      </c>
      <c r="AF15" s="165">
        <v>2022</v>
      </c>
      <c r="AG15" s="165">
        <v>7.4999999999999997E-3</v>
      </c>
      <c r="AH15" s="165" t="s">
        <v>20</v>
      </c>
      <c r="AI15" s="165" t="s">
        <v>21</v>
      </c>
      <c r="AJ15" s="165" t="s">
        <v>124</v>
      </c>
    </row>
    <row r="16" spans="1:65">
      <c r="A16" s="161" t="s">
        <v>40</v>
      </c>
      <c r="B16" s="165">
        <f>0.07055+0.0061</f>
        <v>7.6649999999999996E-2</v>
      </c>
      <c r="C16" s="165" t="s">
        <v>120</v>
      </c>
      <c r="D16" s="165"/>
      <c r="E16" s="165" t="s">
        <v>118</v>
      </c>
      <c r="G16" s="271" t="s">
        <v>493</v>
      </c>
      <c r="H16" s="167">
        <v>3.3450000000000002</v>
      </c>
      <c r="I16" s="167" t="s">
        <v>94</v>
      </c>
      <c r="J16" s="168" t="s">
        <v>113</v>
      </c>
      <c r="K16" s="123"/>
      <c r="L16" s="123"/>
      <c r="M16" s="123"/>
      <c r="X16" s="165" t="str">
        <f t="shared" si="4"/>
        <v>Flyg</v>
      </c>
      <c r="Y16" s="270" t="s">
        <v>524</v>
      </c>
      <c r="Z16" s="165" t="str">
        <f>Table6[[#This Row],[Category]]&amp;" - "&amp;Table6[[#This Row],[Specific]]</f>
        <v>Flyg - Långdistans - Business class</v>
      </c>
      <c r="AB16" s="165" t="str">
        <f>$A$16</f>
        <v>France</v>
      </c>
      <c r="AC16" s="165" t="str">
        <f t="shared" si="0"/>
        <v>Tåg</v>
      </c>
      <c r="AD16" s="165" t="str">
        <f>$Z$23</f>
        <v>Tåg - Spårvagn (Light rail)</v>
      </c>
      <c r="AE16" s="165" t="str">
        <f t="shared" si="2"/>
        <v>FranceTåg - Spårvagn (Light rail)</v>
      </c>
      <c r="AF16" s="165">
        <v>2021</v>
      </c>
      <c r="AG16" s="165">
        <v>2.6800000000000001E-3</v>
      </c>
      <c r="AH16" s="165" t="s">
        <v>20</v>
      </c>
      <c r="AI16" s="165" t="s">
        <v>21</v>
      </c>
      <c r="AJ16" s="165"/>
    </row>
    <row r="17" spans="1:36">
      <c r="A17" s="161" t="s">
        <v>41</v>
      </c>
      <c r="B17" s="165">
        <f>0.37995+0.0177</f>
        <v>0.39765</v>
      </c>
      <c r="C17" s="165" t="s">
        <v>120</v>
      </c>
      <c r="D17" s="165"/>
      <c r="E17" s="165" t="s">
        <v>118</v>
      </c>
      <c r="G17" s="271" t="s">
        <v>601</v>
      </c>
      <c r="H17" s="167">
        <v>4.532</v>
      </c>
      <c r="I17" s="167" t="s">
        <v>94</v>
      </c>
      <c r="J17" s="168" t="s">
        <v>117</v>
      </c>
      <c r="K17" s="123"/>
      <c r="L17" s="123"/>
      <c r="M17" s="123"/>
      <c r="X17" s="165" t="str">
        <f t="shared" si="4"/>
        <v>Flyg</v>
      </c>
      <c r="Y17" s="270" t="s">
        <v>525</v>
      </c>
      <c r="Z17" s="165" t="str">
        <f>Table6[[#This Row],[Category]]&amp;" - "&amp;Table6[[#This Row],[Specific]]</f>
        <v>Flyg - Långdistans - First class</v>
      </c>
      <c r="AB17" s="165" t="str">
        <f>$A$17</f>
        <v>Germany</v>
      </c>
      <c r="AC17" s="165" t="str">
        <f t="shared" si="0"/>
        <v>Tåg</v>
      </c>
      <c r="AD17" s="165" t="str">
        <f t="shared" ref="AD17:AD45" si="5">$Z$22</f>
        <v>Tåg - Genomsnittligt passagerartåg</v>
      </c>
      <c r="AE17" s="165" t="str">
        <f t="shared" si="2"/>
        <v>GermanyTåg - Genomsnittligt passagerartåg</v>
      </c>
      <c r="AF17" s="165">
        <v>2020</v>
      </c>
      <c r="AG17" s="165">
        <v>4.5999999999999999E-2</v>
      </c>
      <c r="AH17" s="165" t="s">
        <v>20</v>
      </c>
      <c r="AI17" s="165" t="s">
        <v>43</v>
      </c>
      <c r="AJ17" s="165"/>
    </row>
    <row r="18" spans="1:36">
      <c r="A18" s="161" t="s">
        <v>42</v>
      </c>
      <c r="B18" s="165">
        <f>0.33781+0.0105</f>
        <v>0.34831000000000001</v>
      </c>
      <c r="C18" s="165" t="s">
        <v>120</v>
      </c>
      <c r="D18" s="165"/>
      <c r="E18" s="165" t="s">
        <v>118</v>
      </c>
      <c r="G18" s="271" t="s">
        <v>600</v>
      </c>
      <c r="H18" s="167">
        <v>4.532</v>
      </c>
      <c r="I18" s="167" t="s">
        <v>94</v>
      </c>
      <c r="J18" s="168" t="s">
        <v>117</v>
      </c>
      <c r="K18" s="123"/>
      <c r="L18" s="123"/>
      <c r="M18" s="123"/>
      <c r="X18" s="165" t="str">
        <f>$V$7</f>
        <v>Färja</v>
      </c>
      <c r="Y18" s="270" t="s">
        <v>526</v>
      </c>
      <c r="Z18" s="165" t="str">
        <f>Table6[[#This Row],[Category]]&amp;" - "&amp;Table6[[#This Row],[Specific]]</f>
        <v>Färja - Fotpassagerare</v>
      </c>
      <c r="AB18" s="165" t="str">
        <f>$A$18</f>
        <v>Greece</v>
      </c>
      <c r="AC18" s="165" t="str">
        <f t="shared" si="0"/>
        <v>Tåg</v>
      </c>
      <c r="AD18" s="165" t="str">
        <f t="shared" si="5"/>
        <v>Tåg - Genomsnittligt passagerartåg</v>
      </c>
      <c r="AE18" s="165" t="str">
        <f t="shared" si="2"/>
        <v>GreeceTåg - Genomsnittligt passagerartåg</v>
      </c>
      <c r="AF18" s="165">
        <v>2021</v>
      </c>
      <c r="AG18" s="165">
        <v>6.6199999999999995E-2</v>
      </c>
      <c r="AH18" s="165" t="s">
        <v>20</v>
      </c>
      <c r="AI18" s="165" t="s">
        <v>21</v>
      </c>
      <c r="AJ18" s="165"/>
    </row>
    <row r="19" spans="1:36">
      <c r="A19" s="161" t="s">
        <v>44</v>
      </c>
      <c r="B19" s="165">
        <f>0.23252+0.0261</f>
        <v>0.25862000000000002</v>
      </c>
      <c r="C19" s="165" t="s">
        <v>120</v>
      </c>
      <c r="D19" s="165"/>
      <c r="E19" s="165" t="s">
        <v>118</v>
      </c>
      <c r="G19" s="270" t="s">
        <v>494</v>
      </c>
      <c r="H19" s="165">
        <v>6.67</v>
      </c>
      <c r="I19" s="167" t="s">
        <v>94</v>
      </c>
      <c r="J19" s="168" t="s">
        <v>115</v>
      </c>
      <c r="X19" s="165" t="str">
        <f>$V$7</f>
        <v>Färja</v>
      </c>
      <c r="Y19" s="270" t="s">
        <v>527</v>
      </c>
      <c r="Z19" s="165" t="str">
        <f>Table6[[#This Row],[Category]]&amp;" - "&amp;Table6[[#This Row],[Specific]]</f>
        <v>Färja - Bilpassagerare</v>
      </c>
      <c r="AB19" s="165" t="str">
        <f>$A$19</f>
        <v>Hungary</v>
      </c>
      <c r="AC19" s="165" t="str">
        <f t="shared" si="0"/>
        <v>Tåg</v>
      </c>
      <c r="AD19" s="165" t="str">
        <f t="shared" si="5"/>
        <v>Tåg - Genomsnittligt passagerartåg</v>
      </c>
      <c r="AE19" s="165" t="str">
        <f t="shared" si="2"/>
        <v>HungaryTåg - Genomsnittligt passagerartåg</v>
      </c>
      <c r="AF19" s="165">
        <v>2021</v>
      </c>
      <c r="AG19" s="165">
        <v>4.41E-2</v>
      </c>
      <c r="AH19" s="165" t="s">
        <v>20</v>
      </c>
      <c r="AI19" s="165" t="s">
        <v>21</v>
      </c>
      <c r="AJ19" s="165" t="s">
        <v>22</v>
      </c>
    </row>
    <row r="20" spans="1:36">
      <c r="A20" s="161" t="s">
        <v>45</v>
      </c>
      <c r="B20" s="165">
        <v>1.7379341250280079E-4</v>
      </c>
      <c r="C20" s="165" t="s">
        <v>120</v>
      </c>
      <c r="D20" s="165" t="s">
        <v>108</v>
      </c>
      <c r="E20" s="165" t="s">
        <v>118</v>
      </c>
      <c r="G20" s="270" t="s">
        <v>495</v>
      </c>
      <c r="H20" s="165">
        <v>5.58</v>
      </c>
      <c r="I20" s="167" t="s">
        <v>94</v>
      </c>
      <c r="J20" s="168" t="s">
        <v>115</v>
      </c>
      <c r="X20" s="165" t="str">
        <f>$V$8</f>
        <v>Motorcykel</v>
      </c>
      <c r="Y20" s="270" t="s">
        <v>528</v>
      </c>
      <c r="Z20" s="165" t="str">
        <f>Table6[[#This Row],[Category]]</f>
        <v>Motorcykel</v>
      </c>
      <c r="AB20" s="165" t="str">
        <f>$A$20</f>
        <v>Iceland</v>
      </c>
      <c r="AC20" s="165" t="str">
        <f t="shared" si="0"/>
        <v>Tåg</v>
      </c>
      <c r="AD20" s="165" t="str">
        <f t="shared" si="5"/>
        <v>Tåg - Genomsnittligt passagerartåg</v>
      </c>
      <c r="AE20" s="165" t="str">
        <f t="shared" si="2"/>
        <v>IcelandTåg - Genomsnittligt passagerartåg</v>
      </c>
      <c r="AF20" s="165">
        <v>2021</v>
      </c>
      <c r="AG20" s="165">
        <v>4.41E-2</v>
      </c>
      <c r="AH20" s="165" t="s">
        <v>20</v>
      </c>
      <c r="AI20" s="165" t="s">
        <v>21</v>
      </c>
      <c r="AJ20" s="165" t="s">
        <v>22</v>
      </c>
    </row>
    <row r="21" spans="1:36">
      <c r="A21" s="161" t="s">
        <v>46</v>
      </c>
      <c r="B21" s="165">
        <f>0.31413+0.0263</f>
        <v>0.34043000000000001</v>
      </c>
      <c r="C21" s="165" t="s">
        <v>120</v>
      </c>
      <c r="D21" s="165"/>
      <c r="E21" s="165" t="s">
        <v>118</v>
      </c>
      <c r="G21" s="270" t="s">
        <v>496</v>
      </c>
      <c r="H21" s="165">
        <v>13.06</v>
      </c>
      <c r="I21" s="167" t="s">
        <v>94</v>
      </c>
      <c r="J21" s="168" t="s">
        <v>115</v>
      </c>
      <c r="X21" s="165" t="str">
        <f>$V$9</f>
        <v>Taxi</v>
      </c>
      <c r="Y21" s="270" t="s">
        <v>528</v>
      </c>
      <c r="Z21" s="165" t="str">
        <f>Table6[[#This Row],[Category]]</f>
        <v>Taxi</v>
      </c>
      <c r="AB21" s="165" t="str">
        <f>$A$21</f>
        <v>Ireland</v>
      </c>
      <c r="AC21" s="165" t="str">
        <f t="shared" si="0"/>
        <v>Tåg</v>
      </c>
      <c r="AD21" s="165" t="str">
        <f t="shared" si="5"/>
        <v>Tåg - Genomsnittligt passagerartåg</v>
      </c>
      <c r="AE21" s="165" t="str">
        <f t="shared" si="2"/>
        <v>IrelandTåg - Genomsnittligt passagerartåg</v>
      </c>
      <c r="AF21" s="165">
        <v>2022</v>
      </c>
      <c r="AG21" s="165">
        <v>3.8800000000000001E-2</v>
      </c>
      <c r="AH21" s="165" t="s">
        <v>20</v>
      </c>
      <c r="AI21" s="165" t="s">
        <v>21</v>
      </c>
      <c r="AJ21" s="165"/>
    </row>
    <row r="22" spans="1:36">
      <c r="A22" s="161" t="s">
        <v>47</v>
      </c>
      <c r="B22" s="165">
        <f>0.31432+0.0222</f>
        <v>0.33651999999999999</v>
      </c>
      <c r="C22" s="165" t="s">
        <v>120</v>
      </c>
      <c r="D22" s="165"/>
      <c r="E22" s="165" t="s">
        <v>118</v>
      </c>
      <c r="X22" s="165" t="str">
        <f>$V$10</f>
        <v>Tåg</v>
      </c>
      <c r="Y22" s="270" t="s">
        <v>529</v>
      </c>
      <c r="Z22" s="165" t="str">
        <f>Table6[[#This Row],[Category]]&amp;" - "&amp;Table6[[#This Row],[Specific]]</f>
        <v>Tåg - Genomsnittligt passagerartåg</v>
      </c>
      <c r="AB22" s="165" t="str">
        <f>$A$22</f>
        <v>Italy</v>
      </c>
      <c r="AC22" s="165" t="str">
        <f t="shared" si="0"/>
        <v>Tåg</v>
      </c>
      <c r="AD22" s="165" t="str">
        <f t="shared" si="5"/>
        <v>Tåg - Genomsnittligt passagerartåg</v>
      </c>
      <c r="AE22" s="165" t="str">
        <f t="shared" si="2"/>
        <v>ItalyTåg - Genomsnittligt passagerartåg</v>
      </c>
      <c r="AF22" s="165">
        <v>2021</v>
      </c>
      <c r="AG22" s="165">
        <v>3.1699999999999999E-2</v>
      </c>
      <c r="AH22" s="165" t="s">
        <v>20</v>
      </c>
      <c r="AI22" s="165" t="s">
        <v>21</v>
      </c>
      <c r="AJ22" s="165"/>
    </row>
    <row r="23" spans="1:36">
      <c r="A23" s="161" t="s">
        <v>48</v>
      </c>
      <c r="B23" s="165">
        <f>0.1291+0.0105</f>
        <v>0.1396</v>
      </c>
      <c r="C23" s="165" t="s">
        <v>120</v>
      </c>
      <c r="D23" s="165"/>
      <c r="E23" s="165" t="s">
        <v>118</v>
      </c>
      <c r="X23" s="165" t="str">
        <f t="shared" ref="X23:X24" si="6">$V$10</f>
        <v>Tåg</v>
      </c>
      <c r="Y23" s="270" t="s">
        <v>530</v>
      </c>
      <c r="Z23" s="165" t="str">
        <f>Table6[[#This Row],[Category]]&amp;" - "&amp;Table6[[#This Row],[Specific]]</f>
        <v>Tåg - Spårvagn (Light rail)</v>
      </c>
      <c r="AB23" s="165" t="str">
        <f>$A$23</f>
        <v>Latvia</v>
      </c>
      <c r="AC23" s="165" t="str">
        <f t="shared" si="0"/>
        <v>Tåg</v>
      </c>
      <c r="AD23" s="165" t="str">
        <f t="shared" si="5"/>
        <v>Tåg - Genomsnittligt passagerartåg</v>
      </c>
      <c r="AE23" s="165" t="str">
        <f t="shared" si="2"/>
        <v>LatviaTåg - Genomsnittligt passagerartåg</v>
      </c>
      <c r="AF23" s="165">
        <v>2021</v>
      </c>
      <c r="AG23" s="165">
        <v>4.41E-2</v>
      </c>
      <c r="AH23" s="165" t="s">
        <v>20</v>
      </c>
      <c r="AI23" s="165" t="s">
        <v>21</v>
      </c>
      <c r="AJ23" s="165" t="s">
        <v>22</v>
      </c>
    </row>
    <row r="24" spans="1:36">
      <c r="A24" s="161" t="s">
        <v>49</v>
      </c>
      <c r="B24" s="165">
        <v>5.1999999999999998E-2</v>
      </c>
      <c r="C24" s="165" t="s">
        <v>120</v>
      </c>
      <c r="D24" s="165" t="s">
        <v>108</v>
      </c>
      <c r="E24" s="165" t="s">
        <v>118</v>
      </c>
      <c r="X24" s="165" t="str">
        <f t="shared" si="6"/>
        <v>Tåg</v>
      </c>
      <c r="Y24" s="270" t="s">
        <v>531</v>
      </c>
      <c r="Z24" s="165" t="str">
        <f>Table6[[#This Row],[Category]]&amp;" - "&amp;Table6[[#This Row],[Specific]]</f>
        <v>Tåg - Tunnelbana</v>
      </c>
      <c r="AB24" s="165" t="str">
        <f>$A$24</f>
        <v>Liechtenstein</v>
      </c>
      <c r="AC24" s="165" t="str">
        <f t="shared" si="0"/>
        <v>Tåg</v>
      </c>
      <c r="AD24" s="165" t="str">
        <f t="shared" si="5"/>
        <v>Tåg - Genomsnittligt passagerartåg</v>
      </c>
      <c r="AE24" s="165" t="str">
        <f t="shared" si="2"/>
        <v>LiechtensteinTåg - Genomsnittligt passagerartåg</v>
      </c>
      <c r="AF24" s="165">
        <v>2021</v>
      </c>
      <c r="AG24" s="165">
        <v>4.41E-2</v>
      </c>
      <c r="AH24" s="165" t="s">
        <v>20</v>
      </c>
      <c r="AI24" s="165" t="s">
        <v>21</v>
      </c>
      <c r="AJ24" s="165" t="s">
        <v>22</v>
      </c>
    </row>
    <row r="25" spans="1:36">
      <c r="A25" s="161" t="s">
        <v>50</v>
      </c>
      <c r="B25" s="165">
        <f>0.16425+0.0163</f>
        <v>0.18055000000000002</v>
      </c>
      <c r="C25" s="165" t="s">
        <v>120</v>
      </c>
      <c r="D25" s="165"/>
      <c r="E25" s="165" t="s">
        <v>118</v>
      </c>
      <c r="X25" s="165" t="str">
        <f>$V$11</f>
        <v>Skåpbil (lätt lastbil)</v>
      </c>
      <c r="Y25" s="270" t="s">
        <v>528</v>
      </c>
      <c r="Z25" s="165" t="str">
        <f>Table6[[#This Row],[Category]]&amp;" - "&amp;Table6[[#This Row],[Specific]]</f>
        <v>Skåpbil (lätt lastbil) - Genomsnittlig</v>
      </c>
      <c r="AB25" s="165" t="str">
        <f>$A$25</f>
        <v>Lithuania</v>
      </c>
      <c r="AC25" s="165" t="str">
        <f t="shared" si="0"/>
        <v>Tåg</v>
      </c>
      <c r="AD25" s="165" t="str">
        <f t="shared" si="5"/>
        <v>Tåg - Genomsnittligt passagerartåg</v>
      </c>
      <c r="AE25" s="165" t="str">
        <f t="shared" si="2"/>
        <v>LithuaniaTåg - Genomsnittligt passagerartåg</v>
      </c>
      <c r="AF25" s="165">
        <v>2021</v>
      </c>
      <c r="AG25" s="165">
        <v>4.41E-2</v>
      </c>
      <c r="AH25" s="165" t="s">
        <v>20</v>
      </c>
      <c r="AI25" s="165" t="s">
        <v>21</v>
      </c>
      <c r="AJ25" s="165" t="s">
        <v>22</v>
      </c>
    </row>
    <row r="26" spans="1:36">
      <c r="A26" s="161" t="s">
        <v>51</v>
      </c>
      <c r="B26" s="165">
        <f>0.08709+0.0017</f>
        <v>8.8789999999999994E-2</v>
      </c>
      <c r="C26" s="165" t="s">
        <v>120</v>
      </c>
      <c r="D26" s="165"/>
      <c r="E26" s="165" t="s">
        <v>118</v>
      </c>
      <c r="X26" s="165" t="str">
        <f t="shared" ref="X26:X28" si="7">$V$11</f>
        <v>Skåpbil (lätt lastbil)</v>
      </c>
      <c r="Y26" s="270" t="s">
        <v>519</v>
      </c>
      <c r="Z26" s="165" t="str">
        <f>Table6[[#This Row],[Category]]&amp;" - "&amp;Table6[[#This Row],[Specific]]</f>
        <v>Skåpbil (lätt lastbil) - Bensin</v>
      </c>
      <c r="AB26" s="165" t="str">
        <f>$A$26</f>
        <v>Luxembourg</v>
      </c>
      <c r="AC26" s="165" t="str">
        <f t="shared" si="0"/>
        <v>Tåg</v>
      </c>
      <c r="AD26" s="165" t="str">
        <f t="shared" si="5"/>
        <v>Tåg - Genomsnittligt passagerartåg</v>
      </c>
      <c r="AE26" s="165" t="str">
        <f t="shared" si="2"/>
        <v>LuxembourgTåg - Genomsnittligt passagerartåg</v>
      </c>
      <c r="AF26" s="165">
        <v>2021</v>
      </c>
      <c r="AG26" s="165">
        <v>3.9699999999999999E-2</v>
      </c>
      <c r="AH26" s="165" t="s">
        <v>20</v>
      </c>
      <c r="AI26" s="165" t="s">
        <v>21</v>
      </c>
      <c r="AJ26" s="165"/>
    </row>
    <row r="27" spans="1:36">
      <c r="A27" s="161" t="s">
        <v>52</v>
      </c>
      <c r="B27" s="165">
        <f>0.45127+0.0709</f>
        <v>0.52217000000000002</v>
      </c>
      <c r="C27" s="165" t="s">
        <v>120</v>
      </c>
      <c r="D27" s="165"/>
      <c r="E27" s="165" t="s">
        <v>118</v>
      </c>
      <c r="X27" s="165" t="str">
        <f t="shared" si="7"/>
        <v>Skåpbil (lätt lastbil)</v>
      </c>
      <c r="Y27" s="161" t="s">
        <v>87</v>
      </c>
      <c r="Z27" s="165" t="str">
        <f>Table6[[#This Row],[Category]]&amp;" - "&amp;Table6[[#This Row],[Specific]]</f>
        <v>Skåpbil (lätt lastbil) - Diesel</v>
      </c>
      <c r="AB27" s="165" t="str">
        <f>$A$27</f>
        <v>Malta</v>
      </c>
      <c r="AC27" s="165" t="str">
        <f t="shared" si="0"/>
        <v>Tåg</v>
      </c>
      <c r="AD27" s="165" t="str">
        <f t="shared" si="5"/>
        <v>Tåg - Genomsnittligt passagerartåg</v>
      </c>
      <c r="AE27" s="165" t="str">
        <f t="shared" si="2"/>
        <v>MaltaTåg - Genomsnittligt passagerartåg</v>
      </c>
      <c r="AF27" s="165">
        <v>2021</v>
      </c>
      <c r="AG27" s="165">
        <v>4.41E-2</v>
      </c>
      <c r="AH27" s="165" t="s">
        <v>20</v>
      </c>
      <c r="AI27" s="165" t="s">
        <v>21</v>
      </c>
      <c r="AJ27" s="165" t="s">
        <v>22</v>
      </c>
    </row>
    <row r="28" spans="1:36">
      <c r="A28" s="161" t="s">
        <v>53</v>
      </c>
      <c r="B28" s="165">
        <f>0.47389+0.0561</f>
        <v>0.52998999999999996</v>
      </c>
      <c r="C28" s="165" t="s">
        <v>120</v>
      </c>
      <c r="D28" s="165"/>
      <c r="E28" s="165" t="s">
        <v>118</v>
      </c>
      <c r="X28" s="165" t="str">
        <f t="shared" si="7"/>
        <v>Skåpbil (lätt lastbil)</v>
      </c>
      <c r="Y28" s="270" t="s">
        <v>515</v>
      </c>
      <c r="Z28" s="165" t="str">
        <f>Table6[[#This Row],[Category]]&amp;" - "&amp;Table6[[#This Row],[Specific]]</f>
        <v>Skåpbil (lätt lastbil) - Elektrisk</v>
      </c>
      <c r="AB28" s="165" t="str">
        <f>$A$28</f>
        <v>Moldova</v>
      </c>
      <c r="AC28" s="165" t="str">
        <f t="shared" si="0"/>
        <v>Tåg</v>
      </c>
      <c r="AD28" s="165" t="str">
        <f t="shared" si="5"/>
        <v>Tåg - Genomsnittligt passagerartåg</v>
      </c>
      <c r="AE28" s="165" t="str">
        <f t="shared" si="2"/>
        <v>MoldovaTåg - Genomsnittligt passagerartåg</v>
      </c>
      <c r="AF28" s="165">
        <v>2021</v>
      </c>
      <c r="AG28" s="165">
        <v>4.41E-2</v>
      </c>
      <c r="AH28" s="165" t="s">
        <v>20</v>
      </c>
      <c r="AI28" s="165" t="s">
        <v>21</v>
      </c>
      <c r="AJ28" s="165" t="s">
        <v>22</v>
      </c>
    </row>
    <row r="29" spans="1:36">
      <c r="A29" s="161" t="s">
        <v>54</v>
      </c>
      <c r="B29" s="165">
        <v>6.8000000000000005E-2</v>
      </c>
      <c r="C29" s="165" t="s">
        <v>120</v>
      </c>
      <c r="D29" s="165" t="s">
        <v>108</v>
      </c>
      <c r="E29" s="165" t="s">
        <v>118</v>
      </c>
      <c r="AB29" s="165" t="str">
        <f>$A$29</f>
        <v>Monaco</v>
      </c>
      <c r="AC29" s="165" t="str">
        <f t="shared" si="0"/>
        <v>Tåg</v>
      </c>
      <c r="AD29" s="165" t="str">
        <f t="shared" si="5"/>
        <v>Tåg - Genomsnittligt passagerartåg</v>
      </c>
      <c r="AE29" s="165" t="str">
        <f t="shared" si="2"/>
        <v>MonacoTåg - Genomsnittligt passagerartåg</v>
      </c>
      <c r="AF29" s="165">
        <v>2021</v>
      </c>
      <c r="AG29" s="165">
        <v>4.41E-2</v>
      </c>
      <c r="AH29" s="165" t="s">
        <v>20</v>
      </c>
      <c r="AI29" s="165" t="s">
        <v>21</v>
      </c>
      <c r="AJ29" s="165" t="s">
        <v>22</v>
      </c>
    </row>
    <row r="30" spans="1:36">
      <c r="A30" s="161" t="s">
        <v>55</v>
      </c>
      <c r="B30" s="165">
        <f>0.45957+0.0398</f>
        <v>0.49936999999999998</v>
      </c>
      <c r="C30" s="165" t="s">
        <v>120</v>
      </c>
      <c r="D30" s="165"/>
      <c r="E30" s="165" t="s">
        <v>118</v>
      </c>
      <c r="AB30" s="165" t="str">
        <f>$A$30</f>
        <v>Montenegro</v>
      </c>
      <c r="AC30" s="165" t="str">
        <f t="shared" si="0"/>
        <v>Tåg</v>
      </c>
      <c r="AD30" s="165" t="str">
        <f t="shared" si="5"/>
        <v>Tåg - Genomsnittligt passagerartåg</v>
      </c>
      <c r="AE30" s="165" t="str">
        <f t="shared" si="2"/>
        <v>MontenegroTåg - Genomsnittligt passagerartåg</v>
      </c>
      <c r="AF30" s="165">
        <v>2021</v>
      </c>
      <c r="AG30" s="165">
        <v>4.41E-2</v>
      </c>
      <c r="AH30" s="165" t="s">
        <v>20</v>
      </c>
      <c r="AI30" s="165" t="s">
        <v>21</v>
      </c>
      <c r="AJ30" s="165" t="s">
        <v>22</v>
      </c>
    </row>
    <row r="31" spans="1:36">
      <c r="A31" s="161" t="s">
        <v>56</v>
      </c>
      <c r="B31" s="165">
        <f>0.30901+0.013</f>
        <v>0.32201000000000002</v>
      </c>
      <c r="C31" s="165" t="s">
        <v>120</v>
      </c>
      <c r="D31" s="165"/>
      <c r="E31" s="165" t="s">
        <v>118</v>
      </c>
      <c r="AB31" s="165" t="str">
        <f>$A$31</f>
        <v>Netherlands</v>
      </c>
      <c r="AC31" s="165" t="str">
        <f t="shared" si="0"/>
        <v>Tåg</v>
      </c>
      <c r="AD31" s="165" t="str">
        <f t="shared" si="5"/>
        <v>Tåg - Genomsnittligt passagerartåg</v>
      </c>
      <c r="AE31" s="165" t="str">
        <f t="shared" si="2"/>
        <v>NetherlandsTåg - Genomsnittligt passagerartåg</v>
      </c>
      <c r="AF31" s="165">
        <v>2025</v>
      </c>
      <c r="AG31" s="165">
        <v>3.0000000000000001E-3</v>
      </c>
      <c r="AH31" s="165" t="s">
        <v>20</v>
      </c>
      <c r="AI31" s="169" t="s">
        <v>125</v>
      </c>
      <c r="AJ31" s="165"/>
    </row>
    <row r="32" spans="1:36">
      <c r="A32" s="161" t="s">
        <v>57</v>
      </c>
      <c r="B32" s="165">
        <v>0.53801538163842011</v>
      </c>
      <c r="C32" s="165" t="s">
        <v>120</v>
      </c>
      <c r="D32" s="165" t="s">
        <v>108</v>
      </c>
      <c r="E32" s="165" t="s">
        <v>118</v>
      </c>
      <c r="AB32" s="165" t="str">
        <f>$A$32</f>
        <v>North Macedonia</v>
      </c>
      <c r="AC32" s="165" t="str">
        <f t="shared" si="0"/>
        <v>Tåg</v>
      </c>
      <c r="AD32" s="165" t="str">
        <f t="shared" si="5"/>
        <v>Tåg - Genomsnittligt passagerartåg</v>
      </c>
      <c r="AE32" s="165" t="str">
        <f t="shared" si="2"/>
        <v>North MacedoniaTåg - Genomsnittligt passagerartåg</v>
      </c>
      <c r="AF32" s="165">
        <v>2021</v>
      </c>
      <c r="AG32" s="165">
        <v>4.41E-2</v>
      </c>
      <c r="AH32" s="165" t="s">
        <v>20</v>
      </c>
      <c r="AI32" s="165" t="s">
        <v>21</v>
      </c>
      <c r="AJ32" s="165" t="s">
        <v>22</v>
      </c>
    </row>
    <row r="33" spans="1:36">
      <c r="A33" s="161" t="s">
        <v>59</v>
      </c>
      <c r="B33" s="165">
        <f>0.00844+0.0009</f>
        <v>9.3399999999999993E-3</v>
      </c>
      <c r="C33" s="165" t="s">
        <v>120</v>
      </c>
      <c r="D33" s="165"/>
      <c r="E33" s="165" t="s">
        <v>118</v>
      </c>
      <c r="AB33" s="165" t="str">
        <f>$A$33</f>
        <v>Norway</v>
      </c>
      <c r="AC33" s="165" t="str">
        <f t="shared" si="0"/>
        <v>Tåg</v>
      </c>
      <c r="AD33" s="165" t="str">
        <f t="shared" si="5"/>
        <v>Tåg - Genomsnittligt passagerartåg</v>
      </c>
      <c r="AE33" s="165" t="str">
        <f t="shared" si="2"/>
        <v>NorwayTåg - Genomsnittligt passagerartåg</v>
      </c>
      <c r="AF33" s="165">
        <v>2021</v>
      </c>
      <c r="AG33" s="165">
        <v>0.04</v>
      </c>
      <c r="AH33" s="165" t="s">
        <v>20</v>
      </c>
      <c r="AI33" s="165" t="s">
        <v>21</v>
      </c>
      <c r="AJ33" s="165"/>
    </row>
    <row r="34" spans="1:36">
      <c r="A34" s="161" t="s">
        <v>60</v>
      </c>
      <c r="B34" s="165">
        <f>0.70794+0.0628</f>
        <v>0.77073999999999998</v>
      </c>
      <c r="C34" s="165" t="s">
        <v>120</v>
      </c>
      <c r="D34" s="165"/>
      <c r="E34" s="165" t="s">
        <v>118</v>
      </c>
      <c r="AB34" s="165" t="str">
        <f>$A$34</f>
        <v>Poland</v>
      </c>
      <c r="AC34" s="165" t="str">
        <f t="shared" si="0"/>
        <v>Tåg</v>
      </c>
      <c r="AD34" s="165" t="str">
        <f t="shared" si="5"/>
        <v>Tåg - Genomsnittligt passagerartåg</v>
      </c>
      <c r="AE34" s="165" t="str">
        <f t="shared" si="2"/>
        <v>PolandTåg - Genomsnittligt passagerartåg</v>
      </c>
      <c r="AF34" s="165">
        <v>2021</v>
      </c>
      <c r="AG34" s="165">
        <v>4.41E-2</v>
      </c>
      <c r="AH34" s="165" t="s">
        <v>20</v>
      </c>
      <c r="AI34" s="165" t="s">
        <v>21</v>
      </c>
      <c r="AJ34" s="165" t="s">
        <v>22</v>
      </c>
    </row>
    <row r="35" spans="1:36">
      <c r="A35" s="161" t="s">
        <v>61</v>
      </c>
      <c r="B35" s="165">
        <f>0.16639+0.0169</f>
        <v>0.18329000000000001</v>
      </c>
      <c r="C35" s="165" t="s">
        <v>120</v>
      </c>
      <c r="D35" s="165"/>
      <c r="E35" s="165" t="s">
        <v>118</v>
      </c>
      <c r="AB35" s="165" t="str">
        <f>$A$35</f>
        <v>Portugal</v>
      </c>
      <c r="AC35" s="165" t="str">
        <f t="shared" si="0"/>
        <v>Tåg</v>
      </c>
      <c r="AD35" s="165" t="str">
        <f t="shared" si="5"/>
        <v>Tåg - Genomsnittligt passagerartåg</v>
      </c>
      <c r="AE35" s="165" t="str">
        <f t="shared" si="2"/>
        <v>PortugalTåg - Genomsnittligt passagerartåg</v>
      </c>
      <c r="AF35" s="165">
        <v>2021</v>
      </c>
      <c r="AG35" s="165">
        <v>6.1499999999999999E-2</v>
      </c>
      <c r="AH35" s="165" t="s">
        <v>20</v>
      </c>
      <c r="AI35" s="165" t="s">
        <v>21</v>
      </c>
      <c r="AJ35" s="165"/>
    </row>
    <row r="36" spans="1:36">
      <c r="A36" s="161" t="s">
        <v>62</v>
      </c>
      <c r="B36" s="165">
        <f>0.2782+0.0463</f>
        <v>0.32450000000000001</v>
      </c>
      <c r="C36" s="165" t="s">
        <v>120</v>
      </c>
      <c r="D36" s="165"/>
      <c r="E36" s="165" t="s">
        <v>118</v>
      </c>
      <c r="AB36" s="165" t="str">
        <f>$A$36</f>
        <v>Romania</v>
      </c>
      <c r="AC36" s="165" t="str">
        <f t="shared" si="0"/>
        <v>Tåg</v>
      </c>
      <c r="AD36" s="165" t="str">
        <f t="shared" si="5"/>
        <v>Tåg - Genomsnittligt passagerartåg</v>
      </c>
      <c r="AE36" s="165" t="str">
        <f t="shared" si="2"/>
        <v>RomaniaTåg - Genomsnittligt passagerartåg</v>
      </c>
      <c r="AF36" s="165">
        <v>2021</v>
      </c>
      <c r="AG36" s="165">
        <v>4.41E-2</v>
      </c>
      <c r="AH36" s="165" t="s">
        <v>20</v>
      </c>
      <c r="AI36" s="165" t="s">
        <v>21</v>
      </c>
      <c r="AJ36" s="165" t="s">
        <v>22</v>
      </c>
    </row>
    <row r="37" spans="1:36">
      <c r="A37" s="161" t="s">
        <v>63</v>
      </c>
      <c r="B37" s="165">
        <v>0.224</v>
      </c>
      <c r="C37" s="165" t="s">
        <v>120</v>
      </c>
      <c r="D37" s="165" t="s">
        <v>108</v>
      </c>
      <c r="E37" s="165" t="s">
        <v>118</v>
      </c>
      <c r="AB37" s="165" t="str">
        <f>$A$37</f>
        <v>San Marino</v>
      </c>
      <c r="AC37" s="165" t="str">
        <f t="shared" si="0"/>
        <v>Tåg</v>
      </c>
      <c r="AD37" s="165" t="str">
        <f t="shared" si="5"/>
        <v>Tåg - Genomsnittligt passagerartåg</v>
      </c>
      <c r="AE37" s="165" t="str">
        <f t="shared" si="2"/>
        <v>San MarinoTåg - Genomsnittligt passagerartåg</v>
      </c>
      <c r="AF37" s="165">
        <v>2021</v>
      </c>
      <c r="AG37" s="165">
        <v>4.41E-2</v>
      </c>
      <c r="AH37" s="165" t="s">
        <v>20</v>
      </c>
      <c r="AI37" s="165" t="s">
        <v>21</v>
      </c>
      <c r="AJ37" s="165" t="s">
        <v>22</v>
      </c>
    </row>
    <row r="38" spans="1:36">
      <c r="A38" s="161" t="s">
        <v>64</v>
      </c>
      <c r="B38" s="165">
        <f>0.67046+0.0581</f>
        <v>0.72855999999999999</v>
      </c>
      <c r="C38" s="165" t="s">
        <v>120</v>
      </c>
      <c r="D38" s="165"/>
      <c r="E38" s="165" t="s">
        <v>118</v>
      </c>
      <c r="AB38" s="165" t="str">
        <f>$A$38</f>
        <v>Serbia</v>
      </c>
      <c r="AC38" s="165" t="str">
        <f t="shared" si="0"/>
        <v>Tåg</v>
      </c>
      <c r="AD38" s="165" t="str">
        <f t="shared" si="5"/>
        <v>Tåg - Genomsnittligt passagerartåg</v>
      </c>
      <c r="AE38" s="165" t="str">
        <f t="shared" si="2"/>
        <v>SerbiaTåg - Genomsnittligt passagerartåg</v>
      </c>
      <c r="AF38" s="165">
        <v>2021</v>
      </c>
      <c r="AG38" s="165">
        <v>4.41E-2</v>
      </c>
      <c r="AH38" s="165" t="s">
        <v>20</v>
      </c>
      <c r="AI38" s="165" t="s">
        <v>21</v>
      </c>
      <c r="AJ38" s="165" t="s">
        <v>22</v>
      </c>
    </row>
    <row r="39" spans="1:36">
      <c r="A39" s="161" t="s">
        <v>65</v>
      </c>
      <c r="B39" s="165">
        <f>0.16638+0.0089</f>
        <v>0.17527999999999999</v>
      </c>
      <c r="C39" s="165" t="s">
        <v>120</v>
      </c>
      <c r="D39" s="165"/>
      <c r="E39" s="165" t="s">
        <v>118</v>
      </c>
      <c r="AB39" s="165" t="str">
        <f>$A$39</f>
        <v>Slovakia</v>
      </c>
      <c r="AC39" s="165" t="str">
        <f t="shared" si="0"/>
        <v>Tåg</v>
      </c>
      <c r="AD39" s="165" t="str">
        <f t="shared" si="5"/>
        <v>Tåg - Genomsnittligt passagerartåg</v>
      </c>
      <c r="AE39" s="165" t="str">
        <f t="shared" si="2"/>
        <v>SlovakiaTåg - Genomsnittligt passagerartåg</v>
      </c>
      <c r="AF39" s="165">
        <v>2021</v>
      </c>
      <c r="AG39" s="165">
        <v>4.41E-2</v>
      </c>
      <c r="AH39" s="165" t="s">
        <v>20</v>
      </c>
      <c r="AI39" s="165" t="s">
        <v>21</v>
      </c>
      <c r="AJ39" s="165" t="s">
        <v>22</v>
      </c>
    </row>
    <row r="40" spans="1:36">
      <c r="A40" s="161" t="s">
        <v>66</v>
      </c>
      <c r="B40" s="165">
        <f>0.25276+0.0176</f>
        <v>0.27035999999999999</v>
      </c>
      <c r="C40" s="165" t="s">
        <v>120</v>
      </c>
      <c r="D40" s="165"/>
      <c r="E40" s="165" t="s">
        <v>118</v>
      </c>
      <c r="AB40" s="165" t="str">
        <f>$A$40</f>
        <v>Slovenia</v>
      </c>
      <c r="AC40" s="165" t="str">
        <f t="shared" si="0"/>
        <v>Tåg</v>
      </c>
      <c r="AD40" s="165" t="str">
        <f t="shared" si="5"/>
        <v>Tåg - Genomsnittligt passagerartåg</v>
      </c>
      <c r="AE40" s="165" t="str">
        <f t="shared" si="2"/>
        <v>SloveniaTåg - Genomsnittligt passagerartåg</v>
      </c>
      <c r="AF40" s="165">
        <v>2021</v>
      </c>
      <c r="AG40" s="165">
        <v>4.41E-2</v>
      </c>
      <c r="AH40" s="165" t="s">
        <v>20</v>
      </c>
      <c r="AI40" s="165" t="s">
        <v>21</v>
      </c>
      <c r="AJ40" s="165" t="s">
        <v>22</v>
      </c>
    </row>
    <row r="41" spans="1:36">
      <c r="A41" s="161" t="s">
        <v>67</v>
      </c>
      <c r="B41" s="165">
        <f>0.18111+0.0194</f>
        <v>0.20050999999999999</v>
      </c>
      <c r="C41" s="165" t="s">
        <v>120</v>
      </c>
      <c r="D41" s="165"/>
      <c r="E41" s="165" t="s">
        <v>118</v>
      </c>
      <c r="AB41" s="165" t="str">
        <f>$A$41</f>
        <v>Spain</v>
      </c>
      <c r="AC41" s="165" t="str">
        <f t="shared" si="0"/>
        <v>Tåg</v>
      </c>
      <c r="AD41" s="165" t="str">
        <f t="shared" si="5"/>
        <v>Tåg - Genomsnittligt passagerartåg</v>
      </c>
      <c r="AE41" s="165" t="str">
        <f t="shared" si="2"/>
        <v>SpainTåg - Genomsnittligt passagerartåg</v>
      </c>
      <c r="AF41" s="165">
        <v>2021</v>
      </c>
      <c r="AG41" s="165">
        <v>5.1400000000000001E-2</v>
      </c>
      <c r="AH41" s="165" t="s">
        <v>20</v>
      </c>
      <c r="AI41" s="165" t="s">
        <v>21</v>
      </c>
      <c r="AJ41" s="165"/>
    </row>
    <row r="42" spans="1:36">
      <c r="A42" s="270" t="s">
        <v>482</v>
      </c>
      <c r="B42" s="165">
        <f>0.01518+0.0013</f>
        <v>1.6480000000000002E-2</v>
      </c>
      <c r="C42" s="165" t="s">
        <v>120</v>
      </c>
      <c r="D42" s="165" t="s">
        <v>106</v>
      </c>
      <c r="E42" s="165" t="s">
        <v>118</v>
      </c>
      <c r="AB42" s="165" t="str">
        <f>$A$42</f>
        <v>Sverige</v>
      </c>
      <c r="AC42" s="165" t="str">
        <f t="shared" si="0"/>
        <v>Tåg</v>
      </c>
      <c r="AD42" s="165" t="str">
        <f t="shared" si="5"/>
        <v>Tåg - Genomsnittligt passagerartåg</v>
      </c>
      <c r="AE42" s="165" t="str">
        <f t="shared" si="2"/>
        <v>SverigeTåg - Genomsnittligt passagerartåg</v>
      </c>
      <c r="AF42" s="165">
        <v>2021</v>
      </c>
      <c r="AG42" s="165">
        <v>1.29E-2</v>
      </c>
      <c r="AH42" s="165" t="s">
        <v>20</v>
      </c>
      <c r="AI42" s="165" t="s">
        <v>21</v>
      </c>
      <c r="AJ42" s="165"/>
    </row>
    <row r="43" spans="1:36">
      <c r="A43" s="161" t="s">
        <v>68</v>
      </c>
      <c r="B43" s="165">
        <f>0.02369+0.0018</f>
        <v>2.5489999999999999E-2</v>
      </c>
      <c r="C43" s="165" t="s">
        <v>120</v>
      </c>
      <c r="D43" s="165" t="s">
        <v>107</v>
      </c>
      <c r="E43" s="165" t="s">
        <v>118</v>
      </c>
      <c r="AB43" s="165" t="str">
        <f>$A$43</f>
        <v>Switzerland</v>
      </c>
      <c r="AC43" s="165" t="str">
        <f t="shared" si="0"/>
        <v>Tåg</v>
      </c>
      <c r="AD43" s="165" t="str">
        <f t="shared" si="5"/>
        <v>Tåg - Genomsnittligt passagerartåg</v>
      </c>
      <c r="AE43" s="165" t="str">
        <f t="shared" si="2"/>
        <v>SwitzerlandTåg - Genomsnittligt passagerartåg</v>
      </c>
      <c r="AF43" s="165">
        <v>2021</v>
      </c>
      <c r="AG43" s="165">
        <v>3.7399999999999998E-3</v>
      </c>
      <c r="AH43" s="165" t="s">
        <v>20</v>
      </c>
      <c r="AI43" s="165" t="s">
        <v>21</v>
      </c>
      <c r="AJ43" s="165"/>
    </row>
    <row r="44" spans="1:36">
      <c r="A44" s="161" t="s">
        <v>69</v>
      </c>
      <c r="B44" s="165">
        <f>0.25209+0.0392</f>
        <v>0.29128999999999999</v>
      </c>
      <c r="C44" s="165" t="s">
        <v>120</v>
      </c>
      <c r="D44" s="165"/>
      <c r="E44" s="165" t="s">
        <v>118</v>
      </c>
      <c r="AB44" s="165" t="str">
        <f>$A$44</f>
        <v>Ukraine</v>
      </c>
      <c r="AC44" s="165" t="str">
        <f t="shared" si="0"/>
        <v>Tåg</v>
      </c>
      <c r="AD44" s="165" t="str">
        <f t="shared" si="5"/>
        <v>Tåg - Genomsnittligt passagerartåg</v>
      </c>
      <c r="AE44" s="165" t="str">
        <f t="shared" si="2"/>
        <v>UkraineTåg - Genomsnittligt passagerartåg</v>
      </c>
      <c r="AF44" s="165">
        <v>2021</v>
      </c>
      <c r="AG44" s="165">
        <v>4.41E-2</v>
      </c>
      <c r="AH44" s="165" t="s">
        <v>20</v>
      </c>
      <c r="AI44" s="165" t="s">
        <v>21</v>
      </c>
      <c r="AJ44" s="165" t="s">
        <v>22</v>
      </c>
    </row>
    <row r="45" spans="1:36">
      <c r="A45" s="163" t="s">
        <v>70</v>
      </c>
      <c r="B45" s="165">
        <f>0.20705+0.0183</f>
        <v>0.22535000000000002</v>
      </c>
      <c r="C45" s="165" t="s">
        <v>120</v>
      </c>
      <c r="D45" s="165"/>
      <c r="E45" s="165" t="s">
        <v>118</v>
      </c>
      <c r="AB45" s="165" t="str">
        <f>$A$45</f>
        <v>United Kingdom</v>
      </c>
      <c r="AC45" s="165" t="str">
        <f t="shared" si="0"/>
        <v>Tåg</v>
      </c>
      <c r="AD45" s="165" t="str">
        <f t="shared" si="5"/>
        <v>Tåg - Genomsnittligt passagerartåg</v>
      </c>
      <c r="AE45" s="165" t="str">
        <f t="shared" si="2"/>
        <v>United KingdomTåg - Genomsnittligt passagerartåg</v>
      </c>
      <c r="AF45" s="165">
        <v>2024</v>
      </c>
      <c r="AG45" s="165">
        <v>4.4429999999999997E-2</v>
      </c>
      <c r="AH45" s="165" t="s">
        <v>71</v>
      </c>
      <c r="AI45" s="165" t="s">
        <v>24</v>
      </c>
      <c r="AJ45" s="165"/>
    </row>
    <row r="46" spans="1:36">
      <c r="AB46" s="165" t="str">
        <f>$A$11</f>
        <v>Cyprus</v>
      </c>
      <c r="AC46" s="165" t="str">
        <f t="shared" si="0"/>
        <v>Tåg</v>
      </c>
      <c r="AD46" s="165" t="str">
        <f t="shared" ref="AD46:AD87" si="8">$Z$23</f>
        <v>Tåg - Spårvagn (Light rail)</v>
      </c>
      <c r="AE46" s="165" t="str">
        <f t="shared" si="2"/>
        <v>CyprusTåg - Spårvagn (Light rail)</v>
      </c>
      <c r="AF46" s="165">
        <v>2021</v>
      </c>
      <c r="AG46" s="165">
        <v>4.4429999999999997E-2</v>
      </c>
      <c r="AH46" s="165" t="s">
        <v>20</v>
      </c>
      <c r="AI46" s="165" t="s">
        <v>21</v>
      </c>
      <c r="AJ46" s="165" t="s">
        <v>72</v>
      </c>
    </row>
    <row r="47" spans="1:36">
      <c r="AB47" s="165" t="str">
        <f>$A$20</f>
        <v>Iceland</v>
      </c>
      <c r="AC47" s="165" t="str">
        <f t="shared" si="0"/>
        <v>Tåg</v>
      </c>
      <c r="AD47" s="165" t="str">
        <f t="shared" si="8"/>
        <v>Tåg - Spårvagn (Light rail)</v>
      </c>
      <c r="AE47" s="165" t="str">
        <f t="shared" si="2"/>
        <v>IcelandTåg - Spårvagn (Light rail)</v>
      </c>
      <c r="AF47" s="165">
        <v>2021</v>
      </c>
      <c r="AG47" s="165">
        <v>2.6800000000000001E-3</v>
      </c>
      <c r="AH47" s="165" t="s">
        <v>20</v>
      </c>
      <c r="AI47" s="165" t="s">
        <v>21</v>
      </c>
      <c r="AJ47" s="165" t="s">
        <v>72</v>
      </c>
    </row>
    <row r="48" spans="1:36">
      <c r="AB48" s="165" t="str">
        <f>$A$42</f>
        <v>Sverige</v>
      </c>
      <c r="AC48" s="165" t="str">
        <f t="shared" si="0"/>
        <v>Tåg</v>
      </c>
      <c r="AD48" s="165" t="str">
        <f t="shared" si="8"/>
        <v>Tåg - Spårvagn (Light rail)</v>
      </c>
      <c r="AE48" s="165" t="str">
        <f t="shared" si="2"/>
        <v>SverigeTåg - Spårvagn (Light rail)</v>
      </c>
      <c r="AF48" s="165">
        <v>2021</v>
      </c>
      <c r="AG48" s="165">
        <v>2.6800000000000001E-3</v>
      </c>
      <c r="AH48" s="165" t="s">
        <v>20</v>
      </c>
      <c r="AI48" s="165" t="s">
        <v>21</v>
      </c>
      <c r="AJ48" s="165" t="s">
        <v>72</v>
      </c>
    </row>
    <row r="49" spans="28:36">
      <c r="AB49" s="165" t="str">
        <f>$A$33</f>
        <v>Norway</v>
      </c>
      <c r="AC49" s="165" t="str">
        <f t="shared" si="0"/>
        <v>Tåg</v>
      </c>
      <c r="AD49" s="165" t="str">
        <f t="shared" si="8"/>
        <v>Tåg - Spårvagn (Light rail)</v>
      </c>
      <c r="AE49" s="165" t="str">
        <f t="shared" si="2"/>
        <v>NorwayTåg - Spårvagn (Light rail)</v>
      </c>
      <c r="AF49" s="165">
        <v>2021</v>
      </c>
      <c r="AG49" s="165">
        <v>2.6800000000000001E-3</v>
      </c>
      <c r="AH49" s="165" t="s">
        <v>20</v>
      </c>
      <c r="AI49" s="165" t="s">
        <v>21</v>
      </c>
      <c r="AJ49" s="165" t="s">
        <v>72</v>
      </c>
    </row>
    <row r="50" spans="28:36">
      <c r="AB50" s="165" t="str">
        <f>$A$43</f>
        <v>Switzerland</v>
      </c>
      <c r="AC50" s="165" t="str">
        <f t="shared" si="0"/>
        <v>Tåg</v>
      </c>
      <c r="AD50" s="165" t="str">
        <f t="shared" si="8"/>
        <v>Tåg - Spårvagn (Light rail)</v>
      </c>
      <c r="AE50" s="165" t="str">
        <f t="shared" si="2"/>
        <v>SwitzerlandTåg - Spårvagn (Light rail)</v>
      </c>
      <c r="AF50" s="165">
        <v>2021</v>
      </c>
      <c r="AG50" s="165">
        <v>2.6800000000000001E-3</v>
      </c>
      <c r="AH50" s="165" t="s">
        <v>20</v>
      </c>
      <c r="AI50" s="165" t="s">
        <v>21</v>
      </c>
      <c r="AJ50" s="165" t="s">
        <v>72</v>
      </c>
    </row>
    <row r="51" spans="28:36">
      <c r="AB51" s="165" t="str">
        <f>$A$24</f>
        <v>Liechtenstein</v>
      </c>
      <c r="AC51" s="165" t="str">
        <f t="shared" si="0"/>
        <v>Tåg</v>
      </c>
      <c r="AD51" s="165" t="str">
        <f t="shared" si="8"/>
        <v>Tåg - Spårvagn (Light rail)</v>
      </c>
      <c r="AE51" s="165" t="str">
        <f t="shared" si="2"/>
        <v>LiechtensteinTåg - Spårvagn (Light rail)</v>
      </c>
      <c r="AF51" s="165">
        <v>2021</v>
      </c>
      <c r="AG51" s="165">
        <v>2.6800000000000001E-3</v>
      </c>
      <c r="AH51" s="165" t="s">
        <v>20</v>
      </c>
      <c r="AI51" s="165" t="s">
        <v>21</v>
      </c>
      <c r="AJ51" s="165" t="s">
        <v>72</v>
      </c>
    </row>
    <row r="52" spans="28:36">
      <c r="AB52" s="165" t="str">
        <f>$A$26</f>
        <v>Luxembourg</v>
      </c>
      <c r="AC52" s="165" t="str">
        <f t="shared" si="0"/>
        <v>Tåg</v>
      </c>
      <c r="AD52" s="165" t="str">
        <f t="shared" si="8"/>
        <v>Tåg - Spårvagn (Light rail)</v>
      </c>
      <c r="AE52" s="165" t="str">
        <f t="shared" si="2"/>
        <v>LuxembourgTåg - Spårvagn (Light rail)</v>
      </c>
      <c r="AF52" s="165">
        <v>2021</v>
      </c>
      <c r="AG52" s="165">
        <v>2.6800000000000001E-3</v>
      </c>
      <c r="AH52" s="165" t="s">
        <v>20</v>
      </c>
      <c r="AI52" s="165" t="s">
        <v>21</v>
      </c>
      <c r="AJ52" s="165" t="s">
        <v>72</v>
      </c>
    </row>
    <row r="53" spans="28:36">
      <c r="AB53" s="165" t="str">
        <f>$A$15</f>
        <v>Finland</v>
      </c>
      <c r="AC53" s="165" t="str">
        <f t="shared" si="0"/>
        <v>Tåg</v>
      </c>
      <c r="AD53" s="165" t="str">
        <f t="shared" si="8"/>
        <v>Tåg - Spårvagn (Light rail)</v>
      </c>
      <c r="AE53" s="165" t="str">
        <f t="shared" si="2"/>
        <v>FinlandTåg - Spårvagn (Light rail)</v>
      </c>
      <c r="AF53" s="165">
        <v>2021</v>
      </c>
      <c r="AG53" s="165">
        <v>2.6800000000000001E-3</v>
      </c>
      <c r="AH53" s="165" t="s">
        <v>20</v>
      </c>
      <c r="AI53" s="165" t="s">
        <v>21</v>
      </c>
      <c r="AJ53" s="165" t="s">
        <v>72</v>
      </c>
    </row>
    <row r="54" spans="28:36">
      <c r="AB54" s="165" t="str">
        <f>$A$29</f>
        <v>Monaco</v>
      </c>
      <c r="AC54" s="165" t="str">
        <f t="shared" si="0"/>
        <v>Tåg</v>
      </c>
      <c r="AD54" s="165" t="str">
        <f t="shared" si="8"/>
        <v>Tåg - Spårvagn (Light rail)</v>
      </c>
      <c r="AE54" s="165" t="str">
        <f t="shared" si="2"/>
        <v>MonacoTåg - Spårvagn (Light rail)</v>
      </c>
      <c r="AF54" s="165">
        <v>2021</v>
      </c>
      <c r="AG54" s="165">
        <v>2.6800000000000001E-3</v>
      </c>
      <c r="AH54" s="165" t="s">
        <v>20</v>
      </c>
      <c r="AI54" s="165" t="s">
        <v>21</v>
      </c>
      <c r="AJ54" s="165" t="s">
        <v>72</v>
      </c>
    </row>
    <row r="55" spans="28:36">
      <c r="AB55" s="165" t="str">
        <f>$A$4</f>
        <v>Andorra</v>
      </c>
      <c r="AC55" s="165" t="str">
        <f t="shared" si="0"/>
        <v>Tåg</v>
      </c>
      <c r="AD55" s="165" t="str">
        <f t="shared" si="8"/>
        <v>Tåg - Spårvagn (Light rail)</v>
      </c>
      <c r="AE55" s="165" t="str">
        <f t="shared" si="2"/>
        <v>AndorraTåg - Spårvagn (Light rail)</v>
      </c>
      <c r="AF55" s="165">
        <v>2021</v>
      </c>
      <c r="AG55" s="165">
        <v>2.6800000000000001E-3</v>
      </c>
      <c r="AH55" s="165" t="s">
        <v>20</v>
      </c>
      <c r="AI55" s="165" t="s">
        <v>21</v>
      </c>
      <c r="AJ55" s="165" t="s">
        <v>72</v>
      </c>
    </row>
    <row r="56" spans="28:36">
      <c r="AB56" s="165" t="str">
        <f>$A$23</f>
        <v>Latvia</v>
      </c>
      <c r="AC56" s="165" t="str">
        <f t="shared" si="0"/>
        <v>Tåg</v>
      </c>
      <c r="AD56" s="165" t="str">
        <f t="shared" si="8"/>
        <v>Tåg - Spårvagn (Light rail)</v>
      </c>
      <c r="AE56" s="165" t="str">
        <f t="shared" si="2"/>
        <v>LatviaTåg - Spårvagn (Light rail)</v>
      </c>
      <c r="AF56" s="165">
        <v>2021</v>
      </c>
      <c r="AG56" s="165">
        <v>2.6800000000000001E-3</v>
      </c>
      <c r="AH56" s="165" t="s">
        <v>20</v>
      </c>
      <c r="AI56" s="165" t="s">
        <v>21</v>
      </c>
      <c r="AJ56" s="165" t="s">
        <v>72</v>
      </c>
    </row>
    <row r="57" spans="28:36">
      <c r="AB57" s="165" t="str">
        <f>$A$5</f>
        <v>Austria</v>
      </c>
      <c r="AC57" s="165" t="str">
        <f t="shared" si="0"/>
        <v>Tåg</v>
      </c>
      <c r="AD57" s="165" t="str">
        <f t="shared" si="8"/>
        <v>Tåg - Spårvagn (Light rail)</v>
      </c>
      <c r="AE57" s="165" t="str">
        <f t="shared" si="2"/>
        <v>AustriaTåg - Spårvagn (Light rail)</v>
      </c>
      <c r="AF57" s="165">
        <v>2021</v>
      </c>
      <c r="AG57" s="165">
        <v>2.6800000000000001E-3</v>
      </c>
      <c r="AH57" s="165" t="s">
        <v>20</v>
      </c>
      <c r="AI57" s="165" t="s">
        <v>21</v>
      </c>
      <c r="AJ57" s="165" t="s">
        <v>72</v>
      </c>
    </row>
    <row r="58" spans="28:36">
      <c r="AB58" s="165" t="str">
        <f>$A$13</f>
        <v>Denmark</v>
      </c>
      <c r="AC58" s="165" t="str">
        <f t="shared" si="0"/>
        <v>Tåg</v>
      </c>
      <c r="AD58" s="165" t="str">
        <f t="shared" si="8"/>
        <v>Tåg - Spårvagn (Light rail)</v>
      </c>
      <c r="AE58" s="165" t="str">
        <f t="shared" si="2"/>
        <v>DenmarkTåg - Spårvagn (Light rail)</v>
      </c>
      <c r="AF58" s="165">
        <v>2024</v>
      </c>
      <c r="AG58" s="165">
        <v>5.6300000000000005E-3</v>
      </c>
      <c r="AH58" s="165" t="s">
        <v>71</v>
      </c>
      <c r="AI58" s="165" t="s">
        <v>24</v>
      </c>
      <c r="AJ58" s="165" t="s">
        <v>73</v>
      </c>
    </row>
    <row r="59" spans="28:36">
      <c r="AB59" s="165" t="str">
        <f>$A$39</f>
        <v>Slovakia</v>
      </c>
      <c r="AC59" s="165" t="str">
        <f t="shared" si="0"/>
        <v>Tåg</v>
      </c>
      <c r="AD59" s="165" t="str">
        <f t="shared" si="8"/>
        <v>Tåg - Spårvagn (Light rail)</v>
      </c>
      <c r="AE59" s="165" t="str">
        <f t="shared" si="2"/>
        <v>SlovakiaTåg - Spårvagn (Light rail)</v>
      </c>
      <c r="AF59" s="165">
        <v>2024</v>
      </c>
      <c r="AG59" s="165">
        <v>5.6300000000000005E-3</v>
      </c>
      <c r="AH59" s="165" t="s">
        <v>71</v>
      </c>
      <c r="AI59" s="165" t="s">
        <v>24</v>
      </c>
      <c r="AJ59" s="165" t="s">
        <v>73</v>
      </c>
    </row>
    <row r="60" spans="28:36">
      <c r="AB60" s="165" t="str">
        <f>$A$10</f>
        <v>Croatia</v>
      </c>
      <c r="AC60" s="165" t="str">
        <f t="shared" si="0"/>
        <v>Tåg</v>
      </c>
      <c r="AD60" s="165" t="str">
        <f t="shared" si="8"/>
        <v>Tåg - Spårvagn (Light rail)</v>
      </c>
      <c r="AE60" s="165" t="str">
        <f t="shared" si="2"/>
        <v>CroatiaTåg - Spårvagn (Light rail)</v>
      </c>
      <c r="AF60" s="165">
        <v>2024</v>
      </c>
      <c r="AG60" s="165">
        <v>5.6300000000000005E-3</v>
      </c>
      <c r="AH60" s="165" t="s">
        <v>71</v>
      </c>
      <c r="AI60" s="165" t="s">
        <v>24</v>
      </c>
      <c r="AJ60" s="165" t="s">
        <v>73</v>
      </c>
    </row>
    <row r="61" spans="28:36">
      <c r="AB61" s="165" t="str">
        <f>$A$7</f>
        <v>Belgium</v>
      </c>
      <c r="AC61" s="165" t="str">
        <f t="shared" si="0"/>
        <v>Tåg</v>
      </c>
      <c r="AD61" s="165" t="str">
        <f t="shared" si="8"/>
        <v>Tåg - Spårvagn (Light rail)</v>
      </c>
      <c r="AE61" s="165" t="str">
        <f t="shared" si="2"/>
        <v>BelgiumTåg - Spårvagn (Light rail)</v>
      </c>
      <c r="AF61" s="165">
        <v>2025</v>
      </c>
      <c r="AG61" s="165">
        <v>3.0000000000000001E-3</v>
      </c>
      <c r="AH61" s="165" t="s">
        <v>71</v>
      </c>
      <c r="AI61" s="165" t="s">
        <v>30</v>
      </c>
      <c r="AJ61" s="165"/>
    </row>
    <row r="62" spans="28:36">
      <c r="AB62" s="165" t="str">
        <f>$A$35</f>
        <v>Portugal</v>
      </c>
      <c r="AC62" s="165" t="str">
        <f t="shared" si="0"/>
        <v>Tåg</v>
      </c>
      <c r="AD62" s="165" t="str">
        <f t="shared" si="8"/>
        <v>Tåg - Spårvagn (Light rail)</v>
      </c>
      <c r="AE62" s="165" t="str">
        <f t="shared" si="2"/>
        <v>PortugalTåg - Spårvagn (Light rail)</v>
      </c>
      <c r="AF62" s="165">
        <v>2024</v>
      </c>
      <c r="AG62" s="165">
        <v>5.6300000000000005E-3</v>
      </c>
      <c r="AH62" s="165" t="s">
        <v>71</v>
      </c>
      <c r="AI62" s="165" t="s">
        <v>24</v>
      </c>
      <c r="AJ62" s="165" t="s">
        <v>73</v>
      </c>
    </row>
    <row r="63" spans="28:36">
      <c r="AB63" s="165" t="str">
        <f>$A$19</f>
        <v>Hungary</v>
      </c>
      <c r="AC63" s="165" t="str">
        <f t="shared" si="0"/>
        <v>Tåg</v>
      </c>
      <c r="AD63" s="165" t="str">
        <f t="shared" si="8"/>
        <v>Tåg - Spårvagn (Light rail)</v>
      </c>
      <c r="AE63" s="165" t="str">
        <f t="shared" si="2"/>
        <v>HungaryTåg - Spårvagn (Light rail)</v>
      </c>
      <c r="AF63" s="165">
        <v>2024</v>
      </c>
      <c r="AG63" s="165">
        <v>5.6300000000000005E-3</v>
      </c>
      <c r="AH63" s="165" t="s">
        <v>71</v>
      </c>
      <c r="AI63" s="165" t="s">
        <v>24</v>
      </c>
      <c r="AJ63" s="165" t="s">
        <v>73</v>
      </c>
    </row>
    <row r="64" spans="28:36">
      <c r="AB64" s="165" t="str">
        <f>$A$25</f>
        <v>Lithuania</v>
      </c>
      <c r="AC64" s="165" t="str">
        <f t="shared" si="0"/>
        <v>Tåg</v>
      </c>
      <c r="AD64" s="165" t="str">
        <f t="shared" si="8"/>
        <v>Tåg - Spårvagn (Light rail)</v>
      </c>
      <c r="AE64" s="165" t="str">
        <f t="shared" si="2"/>
        <v>LithuaniaTåg - Spårvagn (Light rail)</v>
      </c>
      <c r="AF64" s="165">
        <v>2024</v>
      </c>
      <c r="AG64" s="165">
        <v>5.6300000000000005E-3</v>
      </c>
      <c r="AH64" s="165" t="s">
        <v>71</v>
      </c>
      <c r="AI64" s="165" t="s">
        <v>24</v>
      </c>
      <c r="AJ64" s="165" t="s">
        <v>73</v>
      </c>
    </row>
    <row r="65" spans="28:36">
      <c r="AB65" s="165" t="str">
        <f>$A$41</f>
        <v>Spain</v>
      </c>
      <c r="AC65" s="165" t="str">
        <f t="shared" si="0"/>
        <v>Tåg</v>
      </c>
      <c r="AD65" s="165" t="str">
        <f t="shared" si="8"/>
        <v>Tåg - Spårvagn (Light rail)</v>
      </c>
      <c r="AE65" s="165" t="str">
        <f t="shared" si="2"/>
        <v>SpainTåg - Spårvagn (Light rail)</v>
      </c>
      <c r="AF65" s="165">
        <v>2024</v>
      </c>
      <c r="AG65" s="165">
        <v>5.6300000000000005E-3</v>
      </c>
      <c r="AH65" s="165" t="s">
        <v>71</v>
      </c>
      <c r="AI65" s="165" t="s">
        <v>24</v>
      </c>
      <c r="AJ65" s="165" t="s">
        <v>73</v>
      </c>
    </row>
    <row r="66" spans="28:36">
      <c r="AB66" s="165" t="str">
        <f>$A$40</f>
        <v>Slovenia</v>
      </c>
      <c r="AC66" s="165" t="str">
        <f t="shared" si="0"/>
        <v>Tåg</v>
      </c>
      <c r="AD66" s="165" t="str">
        <f t="shared" si="8"/>
        <v>Tåg - Spårvagn (Light rail)</v>
      </c>
      <c r="AE66" s="165" t="str">
        <f t="shared" si="2"/>
        <v>SloveniaTåg - Spårvagn (Light rail)</v>
      </c>
      <c r="AF66" s="165">
        <v>2024</v>
      </c>
      <c r="AG66" s="165">
        <v>5.6300000000000005E-3</v>
      </c>
      <c r="AH66" s="165" t="s">
        <v>71</v>
      </c>
      <c r="AI66" s="165" t="s">
        <v>24</v>
      </c>
      <c r="AJ66" s="165" t="s">
        <v>73</v>
      </c>
    </row>
    <row r="67" spans="28:36">
      <c r="AB67" s="165" t="str">
        <f>$A$37</f>
        <v>San Marino</v>
      </c>
      <c r="AC67" s="165" t="str">
        <f t="shared" ref="AC67:AC130" si="9">$V$10</f>
        <v>Tåg</v>
      </c>
      <c r="AD67" s="165" t="str">
        <f t="shared" si="8"/>
        <v>Tåg - Spårvagn (Light rail)</v>
      </c>
      <c r="AE67" s="165" t="str">
        <f t="shared" ref="AE67:AE130" si="10">AB67&amp;AD67</f>
        <v>San MarinoTåg - Spårvagn (Light rail)</v>
      </c>
      <c r="AF67" s="165">
        <v>2024</v>
      </c>
      <c r="AG67" s="165">
        <v>5.6300000000000005E-3</v>
      </c>
      <c r="AH67" s="165" t="s">
        <v>71</v>
      </c>
      <c r="AI67" s="165" t="s">
        <v>24</v>
      </c>
      <c r="AJ67" s="165" t="s">
        <v>73</v>
      </c>
    </row>
    <row r="68" spans="28:36">
      <c r="AB68" s="165" t="str">
        <f>$A$45</f>
        <v>United Kingdom</v>
      </c>
      <c r="AC68" s="165" t="str">
        <f t="shared" si="9"/>
        <v>Tåg</v>
      </c>
      <c r="AD68" s="165" t="str">
        <f t="shared" si="8"/>
        <v>Tåg - Spårvagn (Light rail)</v>
      </c>
      <c r="AE68" s="165" t="str">
        <f t="shared" si="10"/>
        <v>United KingdomTåg - Spårvagn (Light rail)</v>
      </c>
      <c r="AF68" s="165">
        <v>2024</v>
      </c>
      <c r="AG68" s="165">
        <v>5.6300000000000005E-3</v>
      </c>
      <c r="AH68" s="165" t="s">
        <v>71</v>
      </c>
      <c r="AI68" s="165" t="s">
        <v>24</v>
      </c>
      <c r="AJ68" s="165" t="s">
        <v>73</v>
      </c>
    </row>
    <row r="69" spans="28:36">
      <c r="AB69" s="165" t="str">
        <f>$A$44</f>
        <v>Ukraine</v>
      </c>
      <c r="AC69" s="165" t="str">
        <f t="shared" si="9"/>
        <v>Tåg</v>
      </c>
      <c r="AD69" s="165" t="str">
        <f t="shared" si="8"/>
        <v>Tåg - Spårvagn (Light rail)</v>
      </c>
      <c r="AE69" s="165" t="str">
        <f t="shared" si="10"/>
        <v>UkraineTåg - Spårvagn (Light rail)</v>
      </c>
      <c r="AF69" s="165">
        <v>2024</v>
      </c>
      <c r="AG69" s="165">
        <v>5.6300000000000005E-3</v>
      </c>
      <c r="AH69" s="165" t="s">
        <v>71</v>
      </c>
      <c r="AI69" s="165" t="s">
        <v>24</v>
      </c>
      <c r="AJ69" s="165" t="s">
        <v>73</v>
      </c>
    </row>
    <row r="70" spans="28:36">
      <c r="AB70" s="165" t="str">
        <f>$A$36</f>
        <v>Romania</v>
      </c>
      <c r="AC70" s="165" t="str">
        <f t="shared" si="9"/>
        <v>Tåg</v>
      </c>
      <c r="AD70" s="165" t="str">
        <f t="shared" si="8"/>
        <v>Tåg - Spårvagn (Light rail)</v>
      </c>
      <c r="AE70" s="165" t="str">
        <f t="shared" si="10"/>
        <v>RomaniaTåg - Spårvagn (Light rail)</v>
      </c>
      <c r="AF70" s="165">
        <v>2024</v>
      </c>
      <c r="AG70" s="165">
        <v>5.6300000000000005E-3</v>
      </c>
      <c r="AH70" s="165" t="s">
        <v>71</v>
      </c>
      <c r="AI70" s="165" t="s">
        <v>24</v>
      </c>
      <c r="AJ70" s="165" t="s">
        <v>73</v>
      </c>
    </row>
    <row r="71" spans="28:36">
      <c r="AB71" s="165" t="str">
        <f>$A$3</f>
        <v>Albania</v>
      </c>
      <c r="AC71" s="165" t="str">
        <f t="shared" si="9"/>
        <v>Tåg</v>
      </c>
      <c r="AD71" s="165" t="str">
        <f t="shared" si="8"/>
        <v>Tåg - Spårvagn (Light rail)</v>
      </c>
      <c r="AE71" s="165" t="str">
        <f t="shared" si="10"/>
        <v>AlbaniaTåg - Spårvagn (Light rail)</v>
      </c>
      <c r="AF71" s="165">
        <v>2024</v>
      </c>
      <c r="AG71" s="165">
        <v>5.6300000000000005E-3</v>
      </c>
      <c r="AH71" s="165" t="s">
        <v>71</v>
      </c>
      <c r="AI71" s="165" t="s">
        <v>24</v>
      </c>
      <c r="AJ71" s="165" t="s">
        <v>73</v>
      </c>
    </row>
    <row r="72" spans="28:36">
      <c r="AB72" s="165" t="str">
        <f>$A$22</f>
        <v>Italy</v>
      </c>
      <c r="AC72" s="165" t="str">
        <f t="shared" si="9"/>
        <v>Tåg</v>
      </c>
      <c r="AD72" s="165" t="str">
        <f t="shared" si="8"/>
        <v>Tåg - Spårvagn (Light rail)</v>
      </c>
      <c r="AE72" s="165" t="str">
        <f t="shared" si="10"/>
        <v>ItalyTåg - Spårvagn (Light rail)</v>
      </c>
      <c r="AF72" s="165">
        <v>2024</v>
      </c>
      <c r="AG72" s="165">
        <v>5.6300000000000005E-3</v>
      </c>
      <c r="AH72" s="165" t="s">
        <v>71</v>
      </c>
      <c r="AI72" s="165" t="s">
        <v>24</v>
      </c>
      <c r="AJ72" s="165" t="s">
        <v>73</v>
      </c>
    </row>
    <row r="73" spans="28:36">
      <c r="AB73" s="165" t="str">
        <f>$A$6</f>
        <v>Belarus</v>
      </c>
      <c r="AC73" s="165" t="str">
        <f t="shared" si="9"/>
        <v>Tåg</v>
      </c>
      <c r="AD73" s="165" t="str">
        <f t="shared" si="8"/>
        <v>Tåg - Spårvagn (Light rail)</v>
      </c>
      <c r="AE73" s="165" t="str">
        <f t="shared" si="10"/>
        <v>BelarusTåg - Spårvagn (Light rail)</v>
      </c>
      <c r="AF73" s="165">
        <v>2024</v>
      </c>
      <c r="AG73" s="165">
        <v>5.6300000000000005E-3</v>
      </c>
      <c r="AH73" s="165" t="s">
        <v>71</v>
      </c>
      <c r="AI73" s="165" t="s">
        <v>24</v>
      </c>
      <c r="AJ73" s="165" t="s">
        <v>73</v>
      </c>
    </row>
    <row r="74" spans="28:36">
      <c r="AB74" s="165" t="str">
        <f>$A$21</f>
        <v>Ireland</v>
      </c>
      <c r="AC74" s="165" t="str">
        <f t="shared" si="9"/>
        <v>Tåg</v>
      </c>
      <c r="AD74" s="165" t="str">
        <f t="shared" si="8"/>
        <v>Tåg - Spårvagn (Light rail)</v>
      </c>
      <c r="AE74" s="165" t="str">
        <f t="shared" si="10"/>
        <v>IrelandTåg - Spårvagn (Light rail)</v>
      </c>
      <c r="AF74" s="165">
        <v>2024</v>
      </c>
      <c r="AG74" s="165">
        <v>5.6300000000000005E-3</v>
      </c>
      <c r="AH74" s="165" t="s">
        <v>71</v>
      </c>
      <c r="AI74" s="165" t="s">
        <v>24</v>
      </c>
      <c r="AJ74" s="165" t="s">
        <v>73</v>
      </c>
    </row>
    <row r="75" spans="28:36">
      <c r="AB75" s="165" t="str">
        <f>$A$31</f>
        <v>Netherlands</v>
      </c>
      <c r="AC75" s="165" t="str">
        <f t="shared" si="9"/>
        <v>Tåg</v>
      </c>
      <c r="AD75" s="165" t="str">
        <f t="shared" si="8"/>
        <v>Tåg - Spårvagn (Light rail)</v>
      </c>
      <c r="AE75" s="165" t="str">
        <f t="shared" si="10"/>
        <v>NetherlandsTåg - Spårvagn (Light rail)</v>
      </c>
      <c r="AF75" s="165">
        <v>2025</v>
      </c>
      <c r="AG75" s="165">
        <v>7.4999999999999997E-2</v>
      </c>
      <c r="AH75" s="165" t="s">
        <v>71</v>
      </c>
      <c r="AI75" s="169" t="s">
        <v>125</v>
      </c>
      <c r="AJ75" s="165"/>
    </row>
    <row r="76" spans="28:36">
      <c r="AB76" s="165" t="str">
        <f>$A$27</f>
        <v>Malta</v>
      </c>
      <c r="AC76" s="165" t="str">
        <f t="shared" si="9"/>
        <v>Tåg</v>
      </c>
      <c r="AD76" s="165" t="str">
        <f t="shared" si="8"/>
        <v>Tåg - Spårvagn (Light rail)</v>
      </c>
      <c r="AE76" s="165" t="str">
        <f t="shared" si="10"/>
        <v>MaltaTåg - Spårvagn (Light rail)</v>
      </c>
      <c r="AF76" s="165">
        <v>2024</v>
      </c>
      <c r="AG76" s="165">
        <v>5.6300000000000005E-3</v>
      </c>
      <c r="AH76" s="165" t="s">
        <v>71</v>
      </c>
      <c r="AI76" s="165" t="s">
        <v>24</v>
      </c>
      <c r="AJ76" s="165" t="s">
        <v>73</v>
      </c>
    </row>
    <row r="77" spans="28:36">
      <c r="AB77" s="165" t="str">
        <f>$A$17</f>
        <v>Germany</v>
      </c>
      <c r="AC77" s="165" t="str">
        <f t="shared" si="9"/>
        <v>Tåg</v>
      </c>
      <c r="AD77" s="165" t="str">
        <f t="shared" si="8"/>
        <v>Tåg - Spårvagn (Light rail)</v>
      </c>
      <c r="AE77" s="165" t="str">
        <f t="shared" si="10"/>
        <v>GermanyTåg - Spårvagn (Light rail)</v>
      </c>
      <c r="AF77" s="165">
        <v>2024</v>
      </c>
      <c r="AG77" s="165">
        <v>5.6300000000000005E-3</v>
      </c>
      <c r="AH77" s="165" t="s">
        <v>71</v>
      </c>
      <c r="AI77" s="165" t="s">
        <v>24</v>
      </c>
      <c r="AJ77" s="165" t="s">
        <v>73</v>
      </c>
    </row>
    <row r="78" spans="28:36">
      <c r="AB78" s="165" t="str">
        <f>$A$30</f>
        <v>Montenegro</v>
      </c>
      <c r="AC78" s="165" t="str">
        <f t="shared" si="9"/>
        <v>Tåg</v>
      </c>
      <c r="AD78" s="165" t="str">
        <f t="shared" si="8"/>
        <v>Tåg - Spårvagn (Light rail)</v>
      </c>
      <c r="AE78" s="165" t="str">
        <f t="shared" si="10"/>
        <v>MontenegroTåg - Spårvagn (Light rail)</v>
      </c>
      <c r="AF78" s="165">
        <v>2024</v>
      </c>
      <c r="AG78" s="165">
        <v>5.6300000000000005E-3</v>
      </c>
      <c r="AH78" s="165" t="s">
        <v>71</v>
      </c>
      <c r="AI78" s="165" t="s">
        <v>24</v>
      </c>
      <c r="AJ78" s="165" t="s">
        <v>73</v>
      </c>
    </row>
    <row r="79" spans="28:36">
      <c r="AB79" s="165" t="str">
        <f>$A$12</f>
        <v>Czechia</v>
      </c>
      <c r="AC79" s="165" t="str">
        <f t="shared" si="9"/>
        <v>Tåg</v>
      </c>
      <c r="AD79" s="165" t="str">
        <f t="shared" si="8"/>
        <v>Tåg - Spårvagn (Light rail)</v>
      </c>
      <c r="AE79" s="165" t="str">
        <f t="shared" si="10"/>
        <v>CzechiaTåg - Spårvagn (Light rail)</v>
      </c>
      <c r="AF79" s="165">
        <v>2024</v>
      </c>
      <c r="AG79" s="165">
        <v>5.6300000000000005E-3</v>
      </c>
      <c r="AH79" s="165" t="s">
        <v>71</v>
      </c>
      <c r="AI79" s="165" t="s">
        <v>24</v>
      </c>
      <c r="AJ79" s="165" t="s">
        <v>73</v>
      </c>
    </row>
    <row r="80" spans="28:36">
      <c r="AB80" s="165" t="str">
        <f>$A$18</f>
        <v>Greece</v>
      </c>
      <c r="AC80" s="165" t="str">
        <f t="shared" si="9"/>
        <v>Tåg</v>
      </c>
      <c r="AD80" s="165" t="str">
        <f t="shared" si="8"/>
        <v>Tåg - Spårvagn (Light rail)</v>
      </c>
      <c r="AE80" s="165" t="str">
        <f t="shared" si="10"/>
        <v>GreeceTåg - Spårvagn (Light rail)</v>
      </c>
      <c r="AF80" s="165">
        <v>2024</v>
      </c>
      <c r="AG80" s="165">
        <v>5.6300000000000005E-3</v>
      </c>
      <c r="AH80" s="165" t="s">
        <v>71</v>
      </c>
      <c r="AI80" s="165" t="s">
        <v>24</v>
      </c>
      <c r="AJ80" s="165" t="s">
        <v>73</v>
      </c>
    </row>
    <row r="81" spans="28:36">
      <c r="AB81" s="165" t="str">
        <f>$A$9</f>
        <v>Bulgaria</v>
      </c>
      <c r="AC81" s="165" t="str">
        <f t="shared" si="9"/>
        <v>Tåg</v>
      </c>
      <c r="AD81" s="165" t="str">
        <f t="shared" si="8"/>
        <v>Tåg - Spårvagn (Light rail)</v>
      </c>
      <c r="AE81" s="165" t="str">
        <f t="shared" si="10"/>
        <v>BulgariaTåg - Spårvagn (Light rail)</v>
      </c>
      <c r="AF81" s="165">
        <v>2024</v>
      </c>
      <c r="AG81" s="165">
        <v>5.6300000000000005E-3</v>
      </c>
      <c r="AH81" s="165" t="s">
        <v>71</v>
      </c>
      <c r="AI81" s="165" t="s">
        <v>24</v>
      </c>
      <c r="AJ81" s="165" t="s">
        <v>73</v>
      </c>
    </row>
    <row r="82" spans="28:36">
      <c r="AB82" s="165" t="str">
        <f>$A$8</f>
        <v>Bosnia and Herzegovina</v>
      </c>
      <c r="AC82" s="165" t="str">
        <f t="shared" si="9"/>
        <v>Tåg</v>
      </c>
      <c r="AD82" s="165" t="str">
        <f t="shared" si="8"/>
        <v>Tåg - Spårvagn (Light rail)</v>
      </c>
      <c r="AE82" s="165" t="str">
        <f t="shared" si="10"/>
        <v>Bosnia and HerzegovinaTåg - Spårvagn (Light rail)</v>
      </c>
      <c r="AF82" s="165">
        <v>2024</v>
      </c>
      <c r="AG82" s="165">
        <v>5.6300000000000005E-3</v>
      </c>
      <c r="AH82" s="165" t="s">
        <v>71</v>
      </c>
      <c r="AI82" s="165" t="s">
        <v>24</v>
      </c>
      <c r="AJ82" s="165" t="s">
        <v>73</v>
      </c>
    </row>
    <row r="83" spans="28:36">
      <c r="AB83" s="165" t="str">
        <f>$A$32</f>
        <v>North Macedonia</v>
      </c>
      <c r="AC83" s="165" t="str">
        <f t="shared" si="9"/>
        <v>Tåg</v>
      </c>
      <c r="AD83" s="165" t="str">
        <f t="shared" si="8"/>
        <v>Tåg - Spårvagn (Light rail)</v>
      </c>
      <c r="AE83" s="165" t="str">
        <f t="shared" si="10"/>
        <v>North MacedoniaTåg - Spårvagn (Light rail)</v>
      </c>
      <c r="AF83" s="165">
        <v>2024</v>
      </c>
      <c r="AG83" s="165">
        <v>5.6300000000000005E-3</v>
      </c>
      <c r="AH83" s="165" t="s">
        <v>71</v>
      </c>
      <c r="AI83" s="165" t="s">
        <v>24</v>
      </c>
      <c r="AJ83" s="165" t="s">
        <v>73</v>
      </c>
    </row>
    <row r="84" spans="28:36">
      <c r="AB84" s="165" t="str">
        <f>$A$38</f>
        <v>Serbia</v>
      </c>
      <c r="AC84" s="165" t="str">
        <f t="shared" si="9"/>
        <v>Tåg</v>
      </c>
      <c r="AD84" s="165" t="str">
        <f t="shared" si="8"/>
        <v>Tåg - Spårvagn (Light rail)</v>
      </c>
      <c r="AE84" s="165" t="str">
        <f t="shared" si="10"/>
        <v>SerbiaTåg - Spårvagn (Light rail)</v>
      </c>
      <c r="AF84" s="165">
        <v>2024</v>
      </c>
      <c r="AG84" s="165">
        <v>5.6300000000000005E-3</v>
      </c>
      <c r="AH84" s="165" t="s">
        <v>71</v>
      </c>
      <c r="AI84" s="165" t="s">
        <v>24</v>
      </c>
      <c r="AJ84" s="165" t="s">
        <v>73</v>
      </c>
    </row>
    <row r="85" spans="28:36">
      <c r="AB85" s="165" t="str">
        <f>$A$14</f>
        <v>Estonia</v>
      </c>
      <c r="AC85" s="165" t="str">
        <f t="shared" si="9"/>
        <v>Tåg</v>
      </c>
      <c r="AD85" s="165" t="str">
        <f t="shared" si="8"/>
        <v>Tåg - Spårvagn (Light rail)</v>
      </c>
      <c r="AE85" s="165" t="str">
        <f t="shared" si="10"/>
        <v>EstoniaTåg - Spårvagn (Light rail)</v>
      </c>
      <c r="AF85" s="165">
        <v>2024</v>
      </c>
      <c r="AG85" s="165">
        <v>5.6300000000000005E-3</v>
      </c>
      <c r="AH85" s="165" t="s">
        <v>71</v>
      </c>
      <c r="AI85" s="165" t="s">
        <v>24</v>
      </c>
      <c r="AJ85" s="165" t="s">
        <v>73</v>
      </c>
    </row>
    <row r="86" spans="28:36">
      <c r="AB86" s="165" t="str">
        <f>$A$34</f>
        <v>Poland</v>
      </c>
      <c r="AC86" s="165" t="str">
        <f t="shared" si="9"/>
        <v>Tåg</v>
      </c>
      <c r="AD86" s="165" t="str">
        <f t="shared" si="8"/>
        <v>Tåg - Spårvagn (Light rail)</v>
      </c>
      <c r="AE86" s="165" t="str">
        <f t="shared" si="10"/>
        <v>PolandTåg - Spårvagn (Light rail)</v>
      </c>
      <c r="AF86" s="165">
        <v>2024</v>
      </c>
      <c r="AG86" s="165">
        <v>5.6300000000000005E-3</v>
      </c>
      <c r="AH86" s="165" t="s">
        <v>71</v>
      </c>
      <c r="AI86" s="165" t="s">
        <v>24</v>
      </c>
      <c r="AJ86" s="165" t="s">
        <v>73</v>
      </c>
    </row>
    <row r="87" spans="28:36">
      <c r="AB87" s="165" t="str">
        <f>$A$28</f>
        <v>Moldova</v>
      </c>
      <c r="AC87" s="165" t="str">
        <f t="shared" si="9"/>
        <v>Tåg</v>
      </c>
      <c r="AD87" s="165" t="str">
        <f t="shared" si="8"/>
        <v>Tåg - Spårvagn (Light rail)</v>
      </c>
      <c r="AE87" s="165" t="str">
        <f t="shared" si="10"/>
        <v>MoldovaTåg - Spårvagn (Light rail)</v>
      </c>
      <c r="AF87" s="165">
        <v>2024</v>
      </c>
      <c r="AG87" s="165">
        <v>5.6300000000000005E-3</v>
      </c>
      <c r="AH87" s="165" t="s">
        <v>71</v>
      </c>
      <c r="AI87" s="165" t="s">
        <v>24</v>
      </c>
      <c r="AJ87" s="165" t="s">
        <v>73</v>
      </c>
    </row>
    <row r="88" spans="28:36">
      <c r="AB88" s="165" t="str">
        <f>$A$11</f>
        <v>Cyprus</v>
      </c>
      <c r="AC88" s="165" t="str">
        <f t="shared" si="9"/>
        <v>Tåg</v>
      </c>
      <c r="AD88" s="165" t="str">
        <f>$Z$24</f>
        <v>Tåg - Tunnelbana</v>
      </c>
      <c r="AE88" s="165" t="str">
        <f>AB88&amp;AD88</f>
        <v>CyprusTåg - Tunnelbana</v>
      </c>
      <c r="AF88" s="165" t="s">
        <v>74</v>
      </c>
      <c r="AG88" s="165" t="s">
        <v>74</v>
      </c>
      <c r="AH88" s="165" t="s">
        <v>74</v>
      </c>
      <c r="AI88" s="165" t="s">
        <v>74</v>
      </c>
      <c r="AJ88" s="165" t="s">
        <v>74</v>
      </c>
    </row>
    <row r="89" spans="28:36">
      <c r="AB89" s="165" t="str">
        <f>$A$20</f>
        <v>Iceland</v>
      </c>
      <c r="AC89" s="165" t="str">
        <f t="shared" si="9"/>
        <v>Tåg</v>
      </c>
      <c r="AD89" s="165" t="str">
        <f t="shared" ref="AD89:AD130" si="11">$Z$24</f>
        <v>Tåg - Tunnelbana</v>
      </c>
      <c r="AE89" s="165" t="str">
        <f t="shared" si="10"/>
        <v>IcelandTåg - Tunnelbana</v>
      </c>
      <c r="AF89" s="165" t="s">
        <v>74</v>
      </c>
      <c r="AG89" s="165" t="s">
        <v>74</v>
      </c>
      <c r="AH89" s="165" t="s">
        <v>74</v>
      </c>
      <c r="AI89" s="165" t="s">
        <v>74</v>
      </c>
      <c r="AJ89" s="165" t="s">
        <v>74</v>
      </c>
    </row>
    <row r="90" spans="28:36">
      <c r="AB90" s="165" t="str">
        <f>$A$42</f>
        <v>Sverige</v>
      </c>
      <c r="AC90" s="165" t="str">
        <f t="shared" si="9"/>
        <v>Tåg</v>
      </c>
      <c r="AD90" s="165" t="str">
        <f t="shared" si="11"/>
        <v>Tåg - Tunnelbana</v>
      </c>
      <c r="AE90" s="165" t="str">
        <f t="shared" si="10"/>
        <v>SverigeTåg - Tunnelbana</v>
      </c>
      <c r="AF90" s="165">
        <v>2024</v>
      </c>
      <c r="AG90" s="165">
        <v>3.508E-2</v>
      </c>
      <c r="AH90" s="165" t="s">
        <v>71</v>
      </c>
      <c r="AI90" s="165" t="s">
        <v>24</v>
      </c>
      <c r="AJ90" s="165" t="s">
        <v>75</v>
      </c>
    </row>
    <row r="91" spans="28:36">
      <c r="AB91" s="165" t="str">
        <f>$A$33</f>
        <v>Norway</v>
      </c>
      <c r="AC91" s="165" t="str">
        <f t="shared" si="9"/>
        <v>Tåg</v>
      </c>
      <c r="AD91" s="165" t="str">
        <f t="shared" si="11"/>
        <v>Tåg - Tunnelbana</v>
      </c>
      <c r="AE91" s="165" t="str">
        <f t="shared" si="10"/>
        <v>NorwayTåg - Tunnelbana</v>
      </c>
      <c r="AF91" s="165">
        <v>2024</v>
      </c>
      <c r="AG91" s="165">
        <v>3.508E-2</v>
      </c>
      <c r="AH91" s="165" t="s">
        <v>71</v>
      </c>
      <c r="AI91" s="165" t="s">
        <v>24</v>
      </c>
      <c r="AJ91" s="165" t="s">
        <v>75</v>
      </c>
    </row>
    <row r="92" spans="28:36">
      <c r="AB92" s="165" t="str">
        <f>$A$43</f>
        <v>Switzerland</v>
      </c>
      <c r="AC92" s="165" t="str">
        <f t="shared" si="9"/>
        <v>Tåg</v>
      </c>
      <c r="AD92" s="165" t="str">
        <f t="shared" si="11"/>
        <v>Tåg - Tunnelbana</v>
      </c>
      <c r="AE92" s="165" t="str">
        <f t="shared" si="10"/>
        <v>SwitzerlandTåg - Tunnelbana</v>
      </c>
      <c r="AF92" s="165">
        <v>2024</v>
      </c>
      <c r="AG92" s="165">
        <v>3.508E-2</v>
      </c>
      <c r="AH92" s="165" t="s">
        <v>71</v>
      </c>
      <c r="AI92" s="165" t="s">
        <v>24</v>
      </c>
      <c r="AJ92" s="165" t="s">
        <v>75</v>
      </c>
    </row>
    <row r="93" spans="28:36">
      <c r="AB93" s="165" t="str">
        <f>$A$24</f>
        <v>Liechtenstein</v>
      </c>
      <c r="AC93" s="165" t="str">
        <f t="shared" si="9"/>
        <v>Tåg</v>
      </c>
      <c r="AD93" s="165" t="str">
        <f t="shared" si="11"/>
        <v>Tåg - Tunnelbana</v>
      </c>
      <c r="AE93" s="165" t="str">
        <f t="shared" si="10"/>
        <v>LiechtensteinTåg - Tunnelbana</v>
      </c>
      <c r="AF93" s="165" t="s">
        <v>74</v>
      </c>
      <c r="AG93" s="165" t="s">
        <v>74</v>
      </c>
      <c r="AH93" s="165" t="s">
        <v>74</v>
      </c>
      <c r="AI93" s="165" t="s">
        <v>74</v>
      </c>
      <c r="AJ93" s="165" t="s">
        <v>74</v>
      </c>
    </row>
    <row r="94" spans="28:36">
      <c r="AB94" s="165" t="str">
        <f>$A$26</f>
        <v>Luxembourg</v>
      </c>
      <c r="AC94" s="165" t="str">
        <f t="shared" si="9"/>
        <v>Tåg</v>
      </c>
      <c r="AD94" s="165" t="str">
        <f t="shared" si="11"/>
        <v>Tåg - Tunnelbana</v>
      </c>
      <c r="AE94" s="165" t="str">
        <f t="shared" si="10"/>
        <v>LuxembourgTåg - Tunnelbana</v>
      </c>
      <c r="AF94" s="165" t="s">
        <v>74</v>
      </c>
      <c r="AG94" s="165" t="s">
        <v>74</v>
      </c>
      <c r="AH94" s="165" t="s">
        <v>74</v>
      </c>
      <c r="AI94" s="165" t="s">
        <v>74</v>
      </c>
      <c r="AJ94" s="165" t="s">
        <v>74</v>
      </c>
    </row>
    <row r="95" spans="28:36">
      <c r="AB95" s="165" t="str">
        <f>$A$15</f>
        <v>Finland</v>
      </c>
      <c r="AC95" s="165" t="str">
        <f t="shared" si="9"/>
        <v>Tåg</v>
      </c>
      <c r="AD95" s="165" t="str">
        <f t="shared" si="11"/>
        <v>Tåg - Tunnelbana</v>
      </c>
      <c r="AE95" s="165" t="str">
        <f t="shared" si="10"/>
        <v>FinlandTåg - Tunnelbana</v>
      </c>
      <c r="AF95" s="165">
        <v>2024</v>
      </c>
      <c r="AG95" s="165">
        <v>3.508E-2</v>
      </c>
      <c r="AH95" s="165" t="s">
        <v>71</v>
      </c>
      <c r="AI95" s="165" t="s">
        <v>24</v>
      </c>
      <c r="AJ95" s="165" t="s">
        <v>75</v>
      </c>
    </row>
    <row r="96" spans="28:36">
      <c r="AB96" s="165" t="str">
        <f>$A$16</f>
        <v>France</v>
      </c>
      <c r="AC96" s="165" t="str">
        <f t="shared" si="9"/>
        <v>Tåg</v>
      </c>
      <c r="AD96" s="165" t="str">
        <f t="shared" si="11"/>
        <v>Tåg - Tunnelbana</v>
      </c>
      <c r="AE96" s="165" t="str">
        <f t="shared" si="10"/>
        <v>FranceTåg - Tunnelbana</v>
      </c>
      <c r="AF96" s="165">
        <v>2021</v>
      </c>
      <c r="AG96" s="165">
        <v>2.7399999999999998E-3</v>
      </c>
      <c r="AH96" s="165" t="s">
        <v>20</v>
      </c>
      <c r="AI96" s="165" t="s">
        <v>21</v>
      </c>
      <c r="AJ96" s="165"/>
    </row>
    <row r="97" spans="28:36">
      <c r="AB97" s="165" t="str">
        <f>$A$29</f>
        <v>Monaco</v>
      </c>
      <c r="AC97" s="165" t="str">
        <f t="shared" si="9"/>
        <v>Tåg</v>
      </c>
      <c r="AD97" s="165" t="str">
        <f t="shared" si="11"/>
        <v>Tåg - Tunnelbana</v>
      </c>
      <c r="AE97" s="165" t="str">
        <f t="shared" si="10"/>
        <v>MonacoTåg - Tunnelbana</v>
      </c>
      <c r="AF97" s="165" t="s">
        <v>74</v>
      </c>
      <c r="AG97" s="165" t="s">
        <v>74</v>
      </c>
      <c r="AH97" s="165" t="s">
        <v>74</v>
      </c>
      <c r="AI97" s="165" t="s">
        <v>74</v>
      </c>
      <c r="AJ97" s="165" t="s">
        <v>74</v>
      </c>
    </row>
    <row r="98" spans="28:36">
      <c r="AB98" s="165" t="str">
        <f>$A$4</f>
        <v>Andorra</v>
      </c>
      <c r="AC98" s="165" t="str">
        <f t="shared" si="9"/>
        <v>Tåg</v>
      </c>
      <c r="AD98" s="165" t="str">
        <f t="shared" si="11"/>
        <v>Tåg - Tunnelbana</v>
      </c>
      <c r="AE98" s="165" t="str">
        <f t="shared" si="10"/>
        <v>AndorraTåg - Tunnelbana</v>
      </c>
      <c r="AF98" s="165" t="s">
        <v>74</v>
      </c>
      <c r="AG98" s="165" t="s">
        <v>74</v>
      </c>
      <c r="AH98" s="165" t="s">
        <v>74</v>
      </c>
      <c r="AI98" s="165" t="s">
        <v>74</v>
      </c>
      <c r="AJ98" s="165" t="s">
        <v>74</v>
      </c>
    </row>
    <row r="99" spans="28:36">
      <c r="AB99" s="165" t="str">
        <f>$A$23</f>
        <v>Latvia</v>
      </c>
      <c r="AC99" s="165" t="str">
        <f t="shared" si="9"/>
        <v>Tåg</v>
      </c>
      <c r="AD99" s="165" t="str">
        <f t="shared" si="11"/>
        <v>Tåg - Tunnelbana</v>
      </c>
      <c r="AE99" s="165" t="str">
        <f t="shared" si="10"/>
        <v>LatviaTåg - Tunnelbana</v>
      </c>
      <c r="AF99" s="165" t="s">
        <v>74</v>
      </c>
      <c r="AG99" s="165" t="s">
        <v>74</v>
      </c>
      <c r="AH99" s="165" t="s">
        <v>74</v>
      </c>
      <c r="AI99" s="165" t="s">
        <v>74</v>
      </c>
      <c r="AJ99" s="165" t="s">
        <v>74</v>
      </c>
    </row>
    <row r="100" spans="28:36">
      <c r="AB100" s="165" t="str">
        <f>$A$5</f>
        <v>Austria</v>
      </c>
      <c r="AC100" s="165" t="str">
        <f t="shared" si="9"/>
        <v>Tåg</v>
      </c>
      <c r="AD100" s="165" t="str">
        <f t="shared" si="11"/>
        <v>Tåg - Tunnelbana</v>
      </c>
      <c r="AE100" s="165" t="str">
        <f t="shared" si="10"/>
        <v>AustriaTåg - Tunnelbana</v>
      </c>
      <c r="AF100" s="165">
        <v>2024</v>
      </c>
      <c r="AG100" s="165">
        <v>3.508E-2</v>
      </c>
      <c r="AH100" s="165" t="s">
        <v>71</v>
      </c>
      <c r="AI100" s="165" t="s">
        <v>24</v>
      </c>
      <c r="AJ100" s="165" t="s">
        <v>75</v>
      </c>
    </row>
    <row r="101" spans="28:36">
      <c r="AB101" s="165" t="str">
        <f>$A$13</f>
        <v>Denmark</v>
      </c>
      <c r="AC101" s="165" t="str">
        <f t="shared" si="9"/>
        <v>Tåg</v>
      </c>
      <c r="AD101" s="165" t="str">
        <f t="shared" si="11"/>
        <v>Tåg - Tunnelbana</v>
      </c>
      <c r="AE101" s="165" t="str">
        <f t="shared" si="10"/>
        <v>DenmarkTåg - Tunnelbana</v>
      </c>
      <c r="AF101" s="165">
        <v>2024</v>
      </c>
      <c r="AG101" s="165">
        <v>3.508E-2</v>
      </c>
      <c r="AH101" s="165" t="s">
        <v>71</v>
      </c>
      <c r="AI101" s="165" t="s">
        <v>24</v>
      </c>
      <c r="AJ101" s="165" t="s">
        <v>75</v>
      </c>
    </row>
    <row r="102" spans="28:36">
      <c r="AB102" s="165" t="str">
        <f>$A$39</f>
        <v>Slovakia</v>
      </c>
      <c r="AC102" s="165" t="str">
        <f t="shared" si="9"/>
        <v>Tåg</v>
      </c>
      <c r="AD102" s="165" t="str">
        <f t="shared" si="11"/>
        <v>Tåg - Tunnelbana</v>
      </c>
      <c r="AE102" s="165" t="str">
        <f t="shared" si="10"/>
        <v>SlovakiaTåg - Tunnelbana</v>
      </c>
      <c r="AF102" s="165" t="s">
        <v>74</v>
      </c>
      <c r="AG102" s="165" t="s">
        <v>74</v>
      </c>
      <c r="AH102" s="165" t="s">
        <v>74</v>
      </c>
      <c r="AI102" s="165" t="s">
        <v>74</v>
      </c>
      <c r="AJ102" s="165" t="s">
        <v>74</v>
      </c>
    </row>
    <row r="103" spans="28:36">
      <c r="AB103" s="165" t="str">
        <f>$A$10</f>
        <v>Croatia</v>
      </c>
      <c r="AC103" s="165" t="str">
        <f t="shared" si="9"/>
        <v>Tåg</v>
      </c>
      <c r="AD103" s="165" t="str">
        <f t="shared" si="11"/>
        <v>Tåg - Tunnelbana</v>
      </c>
      <c r="AE103" s="165" t="str">
        <f t="shared" si="10"/>
        <v>CroatiaTåg - Tunnelbana</v>
      </c>
      <c r="AF103" s="165" t="s">
        <v>74</v>
      </c>
      <c r="AG103" s="165" t="s">
        <v>74</v>
      </c>
      <c r="AH103" s="165" t="s">
        <v>74</v>
      </c>
      <c r="AI103" s="165" t="s">
        <v>74</v>
      </c>
      <c r="AJ103" s="165" t="s">
        <v>74</v>
      </c>
    </row>
    <row r="104" spans="28:36">
      <c r="AB104" s="165" t="str">
        <f>$A$7</f>
        <v>Belgium</v>
      </c>
      <c r="AC104" s="165" t="str">
        <f t="shared" si="9"/>
        <v>Tåg</v>
      </c>
      <c r="AD104" s="165" t="str">
        <f t="shared" si="11"/>
        <v>Tåg - Tunnelbana</v>
      </c>
      <c r="AE104" s="165" t="str">
        <f t="shared" si="10"/>
        <v>BelgiumTåg - Tunnelbana</v>
      </c>
      <c r="AF104" s="165">
        <v>2025</v>
      </c>
      <c r="AG104" s="165">
        <v>3.0000000000000001E-3</v>
      </c>
      <c r="AH104" s="165" t="s">
        <v>71</v>
      </c>
      <c r="AI104" s="165" t="s">
        <v>30</v>
      </c>
      <c r="AJ104" s="165"/>
    </row>
    <row r="105" spans="28:36">
      <c r="AB105" s="165" t="str">
        <f>$A$35</f>
        <v>Portugal</v>
      </c>
      <c r="AC105" s="165" t="str">
        <f t="shared" si="9"/>
        <v>Tåg</v>
      </c>
      <c r="AD105" s="165" t="str">
        <f t="shared" si="11"/>
        <v>Tåg - Tunnelbana</v>
      </c>
      <c r="AE105" s="165" t="str">
        <f t="shared" si="10"/>
        <v>PortugalTåg - Tunnelbana</v>
      </c>
      <c r="AF105" s="165">
        <v>2024</v>
      </c>
      <c r="AG105" s="165">
        <v>3.508E-2</v>
      </c>
      <c r="AH105" s="165" t="s">
        <v>71</v>
      </c>
      <c r="AI105" s="165" t="s">
        <v>24</v>
      </c>
      <c r="AJ105" s="165" t="s">
        <v>75</v>
      </c>
    </row>
    <row r="106" spans="28:36">
      <c r="AB106" s="165" t="str">
        <f>$A$19</f>
        <v>Hungary</v>
      </c>
      <c r="AC106" s="165" t="str">
        <f t="shared" si="9"/>
        <v>Tåg</v>
      </c>
      <c r="AD106" s="165" t="str">
        <f t="shared" si="11"/>
        <v>Tåg - Tunnelbana</v>
      </c>
      <c r="AE106" s="165" t="str">
        <f t="shared" si="10"/>
        <v>HungaryTåg - Tunnelbana</v>
      </c>
      <c r="AF106" s="165">
        <v>2024</v>
      </c>
      <c r="AG106" s="165">
        <v>3.508E-2</v>
      </c>
      <c r="AH106" s="165" t="s">
        <v>71</v>
      </c>
      <c r="AI106" s="165" t="s">
        <v>24</v>
      </c>
      <c r="AJ106" s="165" t="s">
        <v>75</v>
      </c>
    </row>
    <row r="107" spans="28:36">
      <c r="AB107" s="165" t="str">
        <f>$A$25</f>
        <v>Lithuania</v>
      </c>
      <c r="AC107" s="165" t="str">
        <f t="shared" si="9"/>
        <v>Tåg</v>
      </c>
      <c r="AD107" s="165" t="str">
        <f t="shared" si="11"/>
        <v>Tåg - Tunnelbana</v>
      </c>
      <c r="AE107" s="165" t="str">
        <f t="shared" si="10"/>
        <v>LithuaniaTåg - Tunnelbana</v>
      </c>
      <c r="AF107" s="165" t="s">
        <v>74</v>
      </c>
      <c r="AG107" s="165" t="s">
        <v>74</v>
      </c>
      <c r="AH107" s="165" t="s">
        <v>74</v>
      </c>
      <c r="AI107" s="165" t="s">
        <v>74</v>
      </c>
      <c r="AJ107" s="165" t="s">
        <v>74</v>
      </c>
    </row>
    <row r="108" spans="28:36">
      <c r="AB108" s="165" t="str">
        <f>$A$41</f>
        <v>Spain</v>
      </c>
      <c r="AC108" s="165" t="str">
        <f t="shared" si="9"/>
        <v>Tåg</v>
      </c>
      <c r="AD108" s="165" t="str">
        <f t="shared" si="11"/>
        <v>Tåg - Tunnelbana</v>
      </c>
      <c r="AE108" s="165" t="str">
        <f t="shared" si="10"/>
        <v>SpainTåg - Tunnelbana</v>
      </c>
      <c r="AF108" s="165">
        <v>2024</v>
      </c>
      <c r="AG108" s="165">
        <v>3.508E-2</v>
      </c>
      <c r="AH108" s="165" t="s">
        <v>71</v>
      </c>
      <c r="AI108" s="165" t="s">
        <v>24</v>
      </c>
      <c r="AJ108" s="165" t="s">
        <v>75</v>
      </c>
    </row>
    <row r="109" spans="28:36">
      <c r="AB109" s="165" t="str">
        <f>$A$40</f>
        <v>Slovenia</v>
      </c>
      <c r="AC109" s="165" t="str">
        <f t="shared" si="9"/>
        <v>Tåg</v>
      </c>
      <c r="AD109" s="165" t="str">
        <f t="shared" si="11"/>
        <v>Tåg - Tunnelbana</v>
      </c>
      <c r="AE109" s="165" t="str">
        <f t="shared" si="10"/>
        <v>SloveniaTåg - Tunnelbana</v>
      </c>
      <c r="AF109" s="165" t="s">
        <v>74</v>
      </c>
      <c r="AG109" s="165" t="s">
        <v>74</v>
      </c>
      <c r="AH109" s="165" t="s">
        <v>74</v>
      </c>
      <c r="AI109" s="165" t="s">
        <v>74</v>
      </c>
      <c r="AJ109" s="165" t="s">
        <v>74</v>
      </c>
    </row>
    <row r="110" spans="28:36">
      <c r="AB110" s="165" t="str">
        <f>$A$37</f>
        <v>San Marino</v>
      </c>
      <c r="AC110" s="165" t="str">
        <f t="shared" si="9"/>
        <v>Tåg</v>
      </c>
      <c r="AD110" s="165" t="str">
        <f t="shared" si="11"/>
        <v>Tåg - Tunnelbana</v>
      </c>
      <c r="AE110" s="165" t="str">
        <f t="shared" si="10"/>
        <v>San MarinoTåg - Tunnelbana</v>
      </c>
      <c r="AF110" s="165" t="s">
        <v>74</v>
      </c>
      <c r="AG110" s="165" t="s">
        <v>74</v>
      </c>
      <c r="AH110" s="165" t="s">
        <v>74</v>
      </c>
      <c r="AI110" s="165" t="s">
        <v>74</v>
      </c>
      <c r="AJ110" s="165" t="s">
        <v>74</v>
      </c>
    </row>
    <row r="111" spans="28:36">
      <c r="AB111" s="165" t="str">
        <f>$A$45</f>
        <v>United Kingdom</v>
      </c>
      <c r="AC111" s="165" t="str">
        <f t="shared" si="9"/>
        <v>Tåg</v>
      </c>
      <c r="AD111" s="165" t="str">
        <f t="shared" si="11"/>
        <v>Tåg - Tunnelbana</v>
      </c>
      <c r="AE111" s="165" t="str">
        <f t="shared" si="10"/>
        <v>United KingdomTåg - Tunnelbana</v>
      </c>
      <c r="AF111" s="165">
        <v>2024</v>
      </c>
      <c r="AG111" s="165">
        <v>3.508E-2</v>
      </c>
      <c r="AH111" s="165" t="s">
        <v>71</v>
      </c>
      <c r="AI111" s="165" t="s">
        <v>24</v>
      </c>
      <c r="AJ111" s="165" t="s">
        <v>75</v>
      </c>
    </row>
    <row r="112" spans="28:36">
      <c r="AB112" s="165" t="str">
        <f>$A$44</f>
        <v>Ukraine</v>
      </c>
      <c r="AC112" s="165" t="str">
        <f t="shared" si="9"/>
        <v>Tåg</v>
      </c>
      <c r="AD112" s="165" t="str">
        <f t="shared" si="11"/>
        <v>Tåg - Tunnelbana</v>
      </c>
      <c r="AE112" s="165" t="str">
        <f t="shared" si="10"/>
        <v>UkraineTåg - Tunnelbana</v>
      </c>
      <c r="AF112" s="165">
        <v>2024</v>
      </c>
      <c r="AG112" s="165">
        <v>3.508E-2</v>
      </c>
      <c r="AH112" s="165" t="s">
        <v>71</v>
      </c>
      <c r="AI112" s="165" t="s">
        <v>24</v>
      </c>
      <c r="AJ112" s="165" t="s">
        <v>75</v>
      </c>
    </row>
    <row r="113" spans="28:36">
      <c r="AB113" s="165" t="str">
        <f>$A$36</f>
        <v>Romania</v>
      </c>
      <c r="AC113" s="165" t="str">
        <f t="shared" si="9"/>
        <v>Tåg</v>
      </c>
      <c r="AD113" s="165" t="str">
        <f t="shared" si="11"/>
        <v>Tåg - Tunnelbana</v>
      </c>
      <c r="AE113" s="165" t="str">
        <f t="shared" si="10"/>
        <v>RomaniaTåg - Tunnelbana</v>
      </c>
      <c r="AF113" s="165">
        <v>2024</v>
      </c>
      <c r="AG113" s="165">
        <v>3.508E-2</v>
      </c>
      <c r="AH113" s="165" t="s">
        <v>71</v>
      </c>
      <c r="AI113" s="165" t="s">
        <v>24</v>
      </c>
      <c r="AJ113" s="165" t="s">
        <v>75</v>
      </c>
    </row>
    <row r="114" spans="28:36">
      <c r="AB114" s="165" t="str">
        <f>$A$3</f>
        <v>Albania</v>
      </c>
      <c r="AC114" s="165" t="str">
        <f t="shared" si="9"/>
        <v>Tåg</v>
      </c>
      <c r="AD114" s="165" t="str">
        <f t="shared" si="11"/>
        <v>Tåg - Tunnelbana</v>
      </c>
      <c r="AE114" s="165" t="str">
        <f t="shared" si="10"/>
        <v>AlbaniaTåg - Tunnelbana</v>
      </c>
      <c r="AF114" s="165" t="s">
        <v>74</v>
      </c>
      <c r="AG114" s="165" t="s">
        <v>74</v>
      </c>
      <c r="AH114" s="165" t="s">
        <v>74</v>
      </c>
      <c r="AI114" s="165" t="s">
        <v>74</v>
      </c>
      <c r="AJ114" s="165" t="s">
        <v>74</v>
      </c>
    </row>
    <row r="115" spans="28:36">
      <c r="AB115" s="165" t="str">
        <f>$A$22</f>
        <v>Italy</v>
      </c>
      <c r="AC115" s="165" t="str">
        <f t="shared" si="9"/>
        <v>Tåg</v>
      </c>
      <c r="AD115" s="165" t="str">
        <f t="shared" si="11"/>
        <v>Tåg - Tunnelbana</v>
      </c>
      <c r="AE115" s="165" t="str">
        <f t="shared" si="10"/>
        <v>ItalyTåg - Tunnelbana</v>
      </c>
      <c r="AF115" s="165">
        <v>2024</v>
      </c>
      <c r="AG115" s="165">
        <v>3.508E-2</v>
      </c>
      <c r="AH115" s="165" t="s">
        <v>71</v>
      </c>
      <c r="AI115" s="165" t="s">
        <v>24</v>
      </c>
      <c r="AJ115" s="165" t="s">
        <v>75</v>
      </c>
    </row>
    <row r="116" spans="28:36">
      <c r="AB116" s="165" t="str">
        <f>$A$6</f>
        <v>Belarus</v>
      </c>
      <c r="AC116" s="165" t="str">
        <f t="shared" si="9"/>
        <v>Tåg</v>
      </c>
      <c r="AD116" s="165" t="str">
        <f t="shared" si="11"/>
        <v>Tåg - Tunnelbana</v>
      </c>
      <c r="AE116" s="165" t="str">
        <f t="shared" si="10"/>
        <v>BelarusTåg - Tunnelbana</v>
      </c>
      <c r="AF116" s="165">
        <v>2024</v>
      </c>
      <c r="AG116" s="165">
        <v>3.508E-2</v>
      </c>
      <c r="AH116" s="165" t="s">
        <v>71</v>
      </c>
      <c r="AI116" s="165" t="s">
        <v>24</v>
      </c>
      <c r="AJ116" s="165" t="s">
        <v>75</v>
      </c>
    </row>
    <row r="117" spans="28:36">
      <c r="AB117" s="165" t="str">
        <f>$A$21</f>
        <v>Ireland</v>
      </c>
      <c r="AC117" s="165" t="str">
        <f t="shared" si="9"/>
        <v>Tåg</v>
      </c>
      <c r="AD117" s="165" t="str">
        <f t="shared" si="11"/>
        <v>Tåg - Tunnelbana</v>
      </c>
      <c r="AE117" s="165" t="str">
        <f t="shared" si="10"/>
        <v>IrelandTåg - Tunnelbana</v>
      </c>
      <c r="AF117" s="165" t="s">
        <v>74</v>
      </c>
      <c r="AG117" s="165" t="s">
        <v>74</v>
      </c>
      <c r="AH117" s="165" t="s">
        <v>74</v>
      </c>
      <c r="AI117" s="165" t="s">
        <v>74</v>
      </c>
      <c r="AJ117" s="165" t="s">
        <v>74</v>
      </c>
    </row>
    <row r="118" spans="28:36">
      <c r="AB118" s="165" t="str">
        <f>$A$31</f>
        <v>Netherlands</v>
      </c>
      <c r="AC118" s="165" t="str">
        <f t="shared" si="9"/>
        <v>Tåg</v>
      </c>
      <c r="AD118" s="165" t="str">
        <f t="shared" si="11"/>
        <v>Tåg - Tunnelbana</v>
      </c>
      <c r="AE118" s="165" t="str">
        <f t="shared" si="10"/>
        <v>NetherlandsTåg - Tunnelbana</v>
      </c>
      <c r="AF118" s="165">
        <v>2025</v>
      </c>
      <c r="AG118" s="165">
        <v>7.4999999999999997E-2</v>
      </c>
      <c r="AH118" s="165" t="s">
        <v>71</v>
      </c>
      <c r="AI118" s="169" t="s">
        <v>125</v>
      </c>
      <c r="AJ118" s="165"/>
    </row>
    <row r="119" spans="28:36">
      <c r="AB119" s="165" t="str">
        <f>$A$27</f>
        <v>Malta</v>
      </c>
      <c r="AC119" s="165" t="str">
        <f t="shared" si="9"/>
        <v>Tåg</v>
      </c>
      <c r="AD119" s="165" t="str">
        <f t="shared" si="11"/>
        <v>Tåg - Tunnelbana</v>
      </c>
      <c r="AE119" s="165" t="str">
        <f t="shared" si="10"/>
        <v>MaltaTåg - Tunnelbana</v>
      </c>
      <c r="AF119" s="165" t="s">
        <v>74</v>
      </c>
      <c r="AG119" s="165" t="s">
        <v>74</v>
      </c>
      <c r="AH119" s="165" t="s">
        <v>74</v>
      </c>
      <c r="AI119" s="165" t="s">
        <v>74</v>
      </c>
      <c r="AJ119" s="165" t="s">
        <v>74</v>
      </c>
    </row>
    <row r="120" spans="28:36">
      <c r="AB120" s="165" t="str">
        <f>$A$17</f>
        <v>Germany</v>
      </c>
      <c r="AC120" s="165" t="str">
        <f t="shared" si="9"/>
        <v>Tåg</v>
      </c>
      <c r="AD120" s="165" t="str">
        <f t="shared" si="11"/>
        <v>Tåg - Tunnelbana</v>
      </c>
      <c r="AE120" s="165" t="str">
        <f t="shared" si="10"/>
        <v>GermanyTåg - Tunnelbana</v>
      </c>
      <c r="AF120" s="165">
        <v>2024</v>
      </c>
      <c r="AG120" s="165">
        <v>3.508E-2</v>
      </c>
      <c r="AH120" s="165" t="s">
        <v>71</v>
      </c>
      <c r="AI120" s="165" t="s">
        <v>24</v>
      </c>
      <c r="AJ120" s="165" t="s">
        <v>75</v>
      </c>
    </row>
    <row r="121" spans="28:36">
      <c r="AB121" s="165" t="str">
        <f>$A$30</f>
        <v>Montenegro</v>
      </c>
      <c r="AC121" s="165" t="str">
        <f t="shared" si="9"/>
        <v>Tåg</v>
      </c>
      <c r="AD121" s="165" t="str">
        <f t="shared" si="11"/>
        <v>Tåg - Tunnelbana</v>
      </c>
      <c r="AE121" s="165" t="str">
        <f t="shared" si="10"/>
        <v>MontenegroTåg - Tunnelbana</v>
      </c>
      <c r="AF121" s="165" t="s">
        <v>74</v>
      </c>
      <c r="AG121" s="165" t="s">
        <v>74</v>
      </c>
      <c r="AH121" s="165" t="s">
        <v>74</v>
      </c>
      <c r="AI121" s="165" t="s">
        <v>74</v>
      </c>
      <c r="AJ121" s="165" t="s">
        <v>74</v>
      </c>
    </row>
    <row r="122" spans="28:36">
      <c r="AB122" s="165" t="str">
        <f>$A$12</f>
        <v>Czechia</v>
      </c>
      <c r="AC122" s="165" t="str">
        <f t="shared" si="9"/>
        <v>Tåg</v>
      </c>
      <c r="AD122" s="165" t="str">
        <f t="shared" si="11"/>
        <v>Tåg - Tunnelbana</v>
      </c>
      <c r="AE122" s="165" t="str">
        <f t="shared" si="10"/>
        <v>CzechiaTåg - Tunnelbana</v>
      </c>
      <c r="AF122" s="165">
        <v>2024</v>
      </c>
      <c r="AG122" s="165">
        <v>3.508E-2</v>
      </c>
      <c r="AH122" s="165" t="s">
        <v>71</v>
      </c>
      <c r="AI122" s="165" t="s">
        <v>24</v>
      </c>
      <c r="AJ122" s="165" t="s">
        <v>75</v>
      </c>
    </row>
    <row r="123" spans="28:36">
      <c r="AB123" s="165" t="str">
        <f>$A$18</f>
        <v>Greece</v>
      </c>
      <c r="AC123" s="165" t="str">
        <f t="shared" si="9"/>
        <v>Tåg</v>
      </c>
      <c r="AD123" s="165" t="str">
        <f t="shared" si="11"/>
        <v>Tåg - Tunnelbana</v>
      </c>
      <c r="AE123" s="165" t="str">
        <f t="shared" si="10"/>
        <v>GreeceTåg - Tunnelbana</v>
      </c>
      <c r="AF123" s="165">
        <v>2024</v>
      </c>
      <c r="AG123" s="165">
        <v>3.508E-2</v>
      </c>
      <c r="AH123" s="165" t="s">
        <v>71</v>
      </c>
      <c r="AI123" s="165" t="s">
        <v>24</v>
      </c>
      <c r="AJ123" s="165" t="s">
        <v>75</v>
      </c>
    </row>
    <row r="124" spans="28:36">
      <c r="AB124" s="165" t="str">
        <f>$A$9</f>
        <v>Bulgaria</v>
      </c>
      <c r="AC124" s="165" t="str">
        <f t="shared" si="9"/>
        <v>Tåg</v>
      </c>
      <c r="AD124" s="165" t="str">
        <f t="shared" si="11"/>
        <v>Tåg - Tunnelbana</v>
      </c>
      <c r="AE124" s="165" t="str">
        <f t="shared" si="10"/>
        <v>BulgariaTåg - Tunnelbana</v>
      </c>
      <c r="AF124" s="165">
        <v>2024</v>
      </c>
      <c r="AG124" s="165">
        <v>3.508E-2</v>
      </c>
      <c r="AH124" s="165" t="s">
        <v>71</v>
      </c>
      <c r="AI124" s="165" t="s">
        <v>24</v>
      </c>
      <c r="AJ124" s="165" t="s">
        <v>75</v>
      </c>
    </row>
    <row r="125" spans="28:36">
      <c r="AB125" s="165" t="str">
        <f>$A$8</f>
        <v>Bosnia and Herzegovina</v>
      </c>
      <c r="AC125" s="165" t="str">
        <f t="shared" si="9"/>
        <v>Tåg</v>
      </c>
      <c r="AD125" s="165" t="str">
        <f t="shared" si="11"/>
        <v>Tåg - Tunnelbana</v>
      </c>
      <c r="AE125" s="165" t="str">
        <f t="shared" si="10"/>
        <v>Bosnia and HerzegovinaTåg - Tunnelbana</v>
      </c>
      <c r="AF125" s="165" t="s">
        <v>74</v>
      </c>
      <c r="AG125" s="165" t="s">
        <v>74</v>
      </c>
      <c r="AH125" s="165" t="s">
        <v>74</v>
      </c>
      <c r="AI125" s="165" t="s">
        <v>74</v>
      </c>
      <c r="AJ125" s="165" t="s">
        <v>74</v>
      </c>
    </row>
    <row r="126" spans="28:36">
      <c r="AB126" s="165" t="str">
        <f>$A$32</f>
        <v>North Macedonia</v>
      </c>
      <c r="AC126" s="165" t="str">
        <f t="shared" si="9"/>
        <v>Tåg</v>
      </c>
      <c r="AD126" s="165" t="str">
        <f t="shared" si="11"/>
        <v>Tåg - Tunnelbana</v>
      </c>
      <c r="AE126" s="165" t="str">
        <f t="shared" si="10"/>
        <v>North MacedoniaTåg - Tunnelbana</v>
      </c>
      <c r="AF126" s="165" t="s">
        <v>74</v>
      </c>
      <c r="AG126" s="165" t="s">
        <v>74</v>
      </c>
      <c r="AH126" s="165" t="s">
        <v>74</v>
      </c>
      <c r="AI126" s="165" t="s">
        <v>74</v>
      </c>
      <c r="AJ126" s="165" t="s">
        <v>74</v>
      </c>
    </row>
    <row r="127" spans="28:36">
      <c r="AB127" s="165" t="str">
        <f>$A$38</f>
        <v>Serbia</v>
      </c>
      <c r="AC127" s="165" t="str">
        <f t="shared" si="9"/>
        <v>Tåg</v>
      </c>
      <c r="AD127" s="165" t="str">
        <f t="shared" si="11"/>
        <v>Tåg - Tunnelbana</v>
      </c>
      <c r="AE127" s="165" t="str">
        <f t="shared" si="10"/>
        <v>SerbiaTåg - Tunnelbana</v>
      </c>
      <c r="AF127" s="165" t="s">
        <v>74</v>
      </c>
      <c r="AG127" s="165" t="s">
        <v>74</v>
      </c>
      <c r="AH127" s="165" t="s">
        <v>74</v>
      </c>
      <c r="AI127" s="165" t="s">
        <v>74</v>
      </c>
      <c r="AJ127" s="165" t="s">
        <v>74</v>
      </c>
    </row>
    <row r="128" spans="28:36">
      <c r="AB128" s="165" t="str">
        <f>$A$14</f>
        <v>Estonia</v>
      </c>
      <c r="AC128" s="165" t="str">
        <f t="shared" si="9"/>
        <v>Tåg</v>
      </c>
      <c r="AD128" s="165" t="str">
        <f t="shared" si="11"/>
        <v>Tåg - Tunnelbana</v>
      </c>
      <c r="AE128" s="165" t="str">
        <f t="shared" si="10"/>
        <v>EstoniaTåg - Tunnelbana</v>
      </c>
      <c r="AF128" s="165" t="s">
        <v>74</v>
      </c>
      <c r="AG128" s="165" t="s">
        <v>74</v>
      </c>
      <c r="AH128" s="165" t="s">
        <v>74</v>
      </c>
      <c r="AI128" s="165" t="s">
        <v>74</v>
      </c>
      <c r="AJ128" s="165" t="s">
        <v>74</v>
      </c>
    </row>
    <row r="129" spans="28:36">
      <c r="AB129" s="165" t="str">
        <f>$A$34</f>
        <v>Poland</v>
      </c>
      <c r="AC129" s="165" t="str">
        <f t="shared" si="9"/>
        <v>Tåg</v>
      </c>
      <c r="AD129" s="165" t="str">
        <f t="shared" si="11"/>
        <v>Tåg - Tunnelbana</v>
      </c>
      <c r="AE129" s="165" t="str">
        <f t="shared" si="10"/>
        <v>PolandTåg - Tunnelbana</v>
      </c>
      <c r="AF129" s="165">
        <v>2024</v>
      </c>
      <c r="AG129" s="165">
        <v>3.508E-2</v>
      </c>
      <c r="AH129" s="165" t="s">
        <v>71</v>
      </c>
      <c r="AI129" s="165" t="s">
        <v>24</v>
      </c>
      <c r="AJ129" s="165" t="s">
        <v>75</v>
      </c>
    </row>
    <row r="130" spans="28:36">
      <c r="AB130" s="165" t="str">
        <f>$A$28</f>
        <v>Moldova</v>
      </c>
      <c r="AC130" s="165" t="str">
        <f t="shared" si="9"/>
        <v>Tåg</v>
      </c>
      <c r="AD130" s="165" t="str">
        <f t="shared" si="11"/>
        <v>Tåg - Tunnelbana</v>
      </c>
      <c r="AE130" s="165" t="str">
        <f t="shared" si="10"/>
        <v>MoldovaTåg - Tunnelbana</v>
      </c>
      <c r="AF130" s="165" t="s">
        <v>74</v>
      </c>
      <c r="AG130" s="165" t="s">
        <v>74</v>
      </c>
      <c r="AH130" s="165" t="s">
        <v>74</v>
      </c>
      <c r="AI130" s="165" t="s">
        <v>74</v>
      </c>
      <c r="AJ130" s="165" t="s">
        <v>74</v>
      </c>
    </row>
    <row r="131" spans="28:36">
      <c r="AB131" s="165" t="str">
        <f t="shared" ref="AB131:AB136" si="12">$A$3</f>
        <v>Albania</v>
      </c>
      <c r="AC131" s="165" t="str">
        <f>$V$6</f>
        <v>Flyg</v>
      </c>
      <c r="AD131" s="165" t="str">
        <f>$Z$12</f>
        <v>Flyg - Kortdistans - Ekonomiklass</v>
      </c>
      <c r="AE131" s="165" t="str">
        <f t="shared" ref="AE131:AE195" si="13">AB131&amp;AD131</f>
        <v>AlbaniaFlyg - Kortdistans - Ekonomiklass</v>
      </c>
      <c r="AF131" s="165">
        <v>2024</v>
      </c>
      <c r="AG131" s="165">
        <v>0.20535935436241612</v>
      </c>
      <c r="AH131" s="165" t="s">
        <v>71</v>
      </c>
      <c r="AI131" s="165" t="s">
        <v>24</v>
      </c>
      <c r="AJ131" s="165" t="s">
        <v>75</v>
      </c>
    </row>
    <row r="132" spans="28:36">
      <c r="AB132" s="165" t="str">
        <f t="shared" si="12"/>
        <v>Albania</v>
      </c>
      <c r="AC132" s="165" t="str">
        <f t="shared" ref="AC132:AC195" si="14">$V$6</f>
        <v>Flyg</v>
      </c>
      <c r="AD132" s="165" t="str">
        <f>$Z$13</f>
        <v>Flyg - Kortdistans - Business class</v>
      </c>
      <c r="AE132" s="165" t="str">
        <f t="shared" si="13"/>
        <v>AlbaniaFlyg - Kortdistans - Business class</v>
      </c>
      <c r="AF132" s="165">
        <v>2024</v>
      </c>
      <c r="AG132" s="165">
        <v>0.30803287785234901</v>
      </c>
      <c r="AH132" s="165" t="s">
        <v>71</v>
      </c>
      <c r="AI132" s="165" t="s">
        <v>24</v>
      </c>
      <c r="AJ132" s="165" t="s">
        <v>75</v>
      </c>
    </row>
    <row r="133" spans="28:36">
      <c r="AB133" s="165" t="str">
        <f t="shared" si="12"/>
        <v>Albania</v>
      </c>
      <c r="AC133" s="165" t="str">
        <f t="shared" si="14"/>
        <v>Flyg</v>
      </c>
      <c r="AD133" s="165" t="str">
        <f>$Z$14</f>
        <v>Flyg - Långdistans - Ekonomiklass</v>
      </c>
      <c r="AE133" s="165" t="str">
        <f t="shared" si="13"/>
        <v>AlbaniaFlyg - Långdistans - Ekonomiklass</v>
      </c>
      <c r="AF133" s="165">
        <v>2024</v>
      </c>
      <c r="AG133" s="165">
        <v>0.22471828053691276</v>
      </c>
      <c r="AH133" s="165" t="s">
        <v>71</v>
      </c>
      <c r="AI133" s="165" t="s">
        <v>24</v>
      </c>
      <c r="AJ133" s="165" t="s">
        <v>75</v>
      </c>
    </row>
    <row r="134" spans="28:36">
      <c r="AB134" s="165" t="str">
        <f t="shared" si="12"/>
        <v>Albania</v>
      </c>
      <c r="AC134" s="165" t="str">
        <f t="shared" si="14"/>
        <v>Flyg</v>
      </c>
      <c r="AD134" s="165" t="str">
        <f>$Z$15</f>
        <v>Flyg - Långdistans - Premium economy</v>
      </c>
      <c r="AE134" s="165" t="str">
        <f t="shared" si="13"/>
        <v>AlbaniaFlyg - Långdistans - Premium economy</v>
      </c>
      <c r="AF134" s="165">
        <v>2024</v>
      </c>
      <c r="AG134" s="165">
        <v>0.35952519328859062</v>
      </c>
      <c r="AH134" s="165" t="s">
        <v>71</v>
      </c>
      <c r="AI134" s="165" t="s">
        <v>24</v>
      </c>
      <c r="AJ134" s="165" t="s">
        <v>75</v>
      </c>
    </row>
    <row r="135" spans="28:36">
      <c r="AB135" s="165" t="str">
        <f t="shared" si="12"/>
        <v>Albania</v>
      </c>
      <c r="AC135" s="165" t="str">
        <f t="shared" si="14"/>
        <v>Flyg</v>
      </c>
      <c r="AD135" s="165" t="str">
        <f>$Z$16</f>
        <v>Flyg - Långdistans - Business class</v>
      </c>
      <c r="AE135" s="165" t="str">
        <f t="shared" si="13"/>
        <v>AlbaniaFlyg - Långdistans - Business class</v>
      </c>
      <c r="AF135" s="165">
        <v>2024</v>
      </c>
      <c r="AG135" s="165">
        <v>0.65165000000000006</v>
      </c>
      <c r="AH135" s="165" t="s">
        <v>71</v>
      </c>
      <c r="AI135" s="165" t="s">
        <v>24</v>
      </c>
      <c r="AJ135" s="165" t="s">
        <v>75</v>
      </c>
    </row>
    <row r="136" spans="28:36">
      <c r="AB136" s="165" t="str">
        <f t="shared" si="12"/>
        <v>Albania</v>
      </c>
      <c r="AC136" s="165" t="str">
        <f t="shared" si="14"/>
        <v>Flyg</v>
      </c>
      <c r="AD136" s="165" t="str">
        <f>$Z$17</f>
        <v>Flyg - Långdistans - First class</v>
      </c>
      <c r="AE136" s="165" t="str">
        <f t="shared" si="13"/>
        <v>AlbaniaFlyg - Långdistans - First class</v>
      </c>
      <c r="AF136" s="165">
        <v>2024</v>
      </c>
      <c r="AG136" s="165">
        <v>0.89884302953020123</v>
      </c>
      <c r="AH136" s="165" t="s">
        <v>71</v>
      </c>
      <c r="AI136" s="165" t="s">
        <v>24</v>
      </c>
      <c r="AJ136" s="165" t="s">
        <v>75</v>
      </c>
    </row>
    <row r="137" spans="28:36">
      <c r="AB137" s="165" t="str">
        <f t="shared" ref="AB137:AB142" si="15">$A$11</f>
        <v>Cyprus</v>
      </c>
      <c r="AC137" s="165" t="str">
        <f t="shared" si="14"/>
        <v>Flyg</v>
      </c>
      <c r="AD137" s="165" t="str">
        <f t="shared" ref="AD137" si="16">$Z$12</f>
        <v>Flyg - Kortdistans - Ekonomiklass</v>
      </c>
      <c r="AE137" s="165" t="str">
        <f t="shared" si="13"/>
        <v>CyprusFlyg - Kortdistans - Ekonomiklass</v>
      </c>
      <c r="AF137" s="165">
        <v>2024</v>
      </c>
      <c r="AG137" s="165">
        <v>0.20535935436241612</v>
      </c>
      <c r="AH137" s="165" t="s">
        <v>71</v>
      </c>
      <c r="AI137" s="165" t="s">
        <v>24</v>
      </c>
      <c r="AJ137" s="165" t="s">
        <v>75</v>
      </c>
    </row>
    <row r="138" spans="28:36">
      <c r="AB138" s="165" t="str">
        <f t="shared" si="15"/>
        <v>Cyprus</v>
      </c>
      <c r="AC138" s="165" t="str">
        <f t="shared" si="14"/>
        <v>Flyg</v>
      </c>
      <c r="AD138" s="165" t="str">
        <f t="shared" ref="AD138" si="17">$Z$13</f>
        <v>Flyg - Kortdistans - Business class</v>
      </c>
      <c r="AE138" s="165" t="str">
        <f t="shared" si="13"/>
        <v>CyprusFlyg - Kortdistans - Business class</v>
      </c>
      <c r="AF138" s="165">
        <v>2024</v>
      </c>
      <c r="AG138" s="165">
        <v>0.30803287785234901</v>
      </c>
      <c r="AH138" s="165" t="s">
        <v>71</v>
      </c>
      <c r="AI138" s="165" t="s">
        <v>24</v>
      </c>
      <c r="AJ138" s="165" t="s">
        <v>75</v>
      </c>
    </row>
    <row r="139" spans="28:36">
      <c r="AB139" s="165" t="str">
        <f t="shared" si="15"/>
        <v>Cyprus</v>
      </c>
      <c r="AC139" s="165" t="str">
        <f t="shared" si="14"/>
        <v>Flyg</v>
      </c>
      <c r="AD139" s="165" t="str">
        <f t="shared" ref="AD139" si="18">$Z$14</f>
        <v>Flyg - Långdistans - Ekonomiklass</v>
      </c>
      <c r="AE139" s="165" t="str">
        <f t="shared" si="13"/>
        <v>CyprusFlyg - Långdistans - Ekonomiklass</v>
      </c>
      <c r="AF139" s="165">
        <v>2024</v>
      </c>
      <c r="AG139" s="165">
        <v>0.22471828053691276</v>
      </c>
      <c r="AH139" s="165" t="s">
        <v>71</v>
      </c>
      <c r="AI139" s="165" t="s">
        <v>24</v>
      </c>
      <c r="AJ139" s="165" t="s">
        <v>75</v>
      </c>
    </row>
    <row r="140" spans="28:36">
      <c r="AB140" s="165" t="str">
        <f t="shared" si="15"/>
        <v>Cyprus</v>
      </c>
      <c r="AC140" s="165" t="str">
        <f t="shared" si="14"/>
        <v>Flyg</v>
      </c>
      <c r="AD140" s="165" t="str">
        <f t="shared" ref="AD140" si="19">$Z$15</f>
        <v>Flyg - Långdistans - Premium economy</v>
      </c>
      <c r="AE140" s="165" t="str">
        <f t="shared" si="13"/>
        <v>CyprusFlyg - Långdistans - Premium economy</v>
      </c>
      <c r="AF140" s="165">
        <v>2024</v>
      </c>
      <c r="AG140" s="165">
        <v>0.35952519328859062</v>
      </c>
      <c r="AH140" s="165" t="s">
        <v>71</v>
      </c>
      <c r="AI140" s="165" t="s">
        <v>24</v>
      </c>
      <c r="AJ140" s="165" t="s">
        <v>75</v>
      </c>
    </row>
    <row r="141" spans="28:36">
      <c r="AB141" s="165" t="str">
        <f t="shared" si="15"/>
        <v>Cyprus</v>
      </c>
      <c r="AC141" s="165" t="str">
        <f t="shared" si="14"/>
        <v>Flyg</v>
      </c>
      <c r="AD141" s="165" t="str">
        <f t="shared" ref="AD141" si="20">$Z$16</f>
        <v>Flyg - Långdistans - Business class</v>
      </c>
      <c r="AE141" s="165" t="str">
        <f t="shared" si="13"/>
        <v>CyprusFlyg - Långdistans - Business class</v>
      </c>
      <c r="AF141" s="165">
        <v>2024</v>
      </c>
      <c r="AG141" s="165">
        <v>0.65165000000000006</v>
      </c>
      <c r="AH141" s="165" t="s">
        <v>71</v>
      </c>
      <c r="AI141" s="165" t="s">
        <v>24</v>
      </c>
      <c r="AJ141" s="165" t="s">
        <v>75</v>
      </c>
    </row>
    <row r="142" spans="28:36">
      <c r="AB142" s="165" t="str">
        <f t="shared" si="15"/>
        <v>Cyprus</v>
      </c>
      <c r="AC142" s="165" t="str">
        <f t="shared" si="14"/>
        <v>Flyg</v>
      </c>
      <c r="AD142" s="165" t="str">
        <f t="shared" ref="AD142" si="21">$Z$17</f>
        <v>Flyg - Långdistans - First class</v>
      </c>
      <c r="AE142" s="165" t="str">
        <f t="shared" si="13"/>
        <v>CyprusFlyg - Långdistans - First class</v>
      </c>
      <c r="AF142" s="165">
        <v>2024</v>
      </c>
      <c r="AG142" s="165">
        <v>0.89884302953020123</v>
      </c>
      <c r="AH142" s="165" t="s">
        <v>71</v>
      </c>
      <c r="AI142" s="165" t="s">
        <v>24</v>
      </c>
      <c r="AJ142" s="165" t="s">
        <v>75</v>
      </c>
    </row>
    <row r="143" spans="28:36">
      <c r="AB143" s="165" t="str">
        <f t="shared" ref="AB143:AB148" si="22">$A$4</f>
        <v>Andorra</v>
      </c>
      <c r="AC143" s="165" t="str">
        <f t="shared" si="14"/>
        <v>Flyg</v>
      </c>
      <c r="AD143" s="165" t="str">
        <f t="shared" ref="AD143" si="23">$Z$12</f>
        <v>Flyg - Kortdistans - Ekonomiklass</v>
      </c>
      <c r="AE143" s="165" t="str">
        <f t="shared" si="13"/>
        <v>AndorraFlyg - Kortdistans - Ekonomiklass</v>
      </c>
      <c r="AF143" s="165">
        <v>2024</v>
      </c>
      <c r="AG143" s="165">
        <v>0.20535935436241612</v>
      </c>
      <c r="AH143" s="165" t="s">
        <v>71</v>
      </c>
      <c r="AI143" s="165" t="s">
        <v>24</v>
      </c>
      <c r="AJ143" s="165" t="s">
        <v>75</v>
      </c>
    </row>
    <row r="144" spans="28:36">
      <c r="AB144" s="165" t="str">
        <f t="shared" si="22"/>
        <v>Andorra</v>
      </c>
      <c r="AC144" s="165" t="str">
        <f t="shared" si="14"/>
        <v>Flyg</v>
      </c>
      <c r="AD144" s="165" t="str">
        <f t="shared" ref="AD144" si="24">$Z$13</f>
        <v>Flyg - Kortdistans - Business class</v>
      </c>
      <c r="AE144" s="165" t="str">
        <f t="shared" si="13"/>
        <v>AndorraFlyg - Kortdistans - Business class</v>
      </c>
      <c r="AF144" s="165">
        <v>2024</v>
      </c>
      <c r="AG144" s="165">
        <v>0.30803287785234901</v>
      </c>
      <c r="AH144" s="165" t="s">
        <v>71</v>
      </c>
      <c r="AI144" s="165" t="s">
        <v>24</v>
      </c>
      <c r="AJ144" s="165" t="s">
        <v>75</v>
      </c>
    </row>
    <row r="145" spans="28:36">
      <c r="AB145" s="165" t="str">
        <f t="shared" si="22"/>
        <v>Andorra</v>
      </c>
      <c r="AC145" s="165" t="str">
        <f t="shared" si="14"/>
        <v>Flyg</v>
      </c>
      <c r="AD145" s="165" t="str">
        <f t="shared" ref="AD145" si="25">$Z$14</f>
        <v>Flyg - Långdistans - Ekonomiklass</v>
      </c>
      <c r="AE145" s="165" t="str">
        <f t="shared" si="13"/>
        <v>AndorraFlyg - Långdistans - Ekonomiklass</v>
      </c>
      <c r="AF145" s="165">
        <v>2024</v>
      </c>
      <c r="AG145" s="165">
        <v>0.22471828053691276</v>
      </c>
      <c r="AH145" s="165" t="s">
        <v>71</v>
      </c>
      <c r="AI145" s="165" t="s">
        <v>24</v>
      </c>
      <c r="AJ145" s="165" t="s">
        <v>75</v>
      </c>
    </row>
    <row r="146" spans="28:36">
      <c r="AB146" s="165" t="str">
        <f t="shared" si="22"/>
        <v>Andorra</v>
      </c>
      <c r="AC146" s="165" t="str">
        <f t="shared" si="14"/>
        <v>Flyg</v>
      </c>
      <c r="AD146" s="165" t="str">
        <f t="shared" ref="AD146" si="26">$Z$15</f>
        <v>Flyg - Långdistans - Premium economy</v>
      </c>
      <c r="AE146" s="165" t="str">
        <f t="shared" si="13"/>
        <v>AndorraFlyg - Långdistans - Premium economy</v>
      </c>
      <c r="AF146" s="165">
        <v>2024</v>
      </c>
      <c r="AG146" s="165">
        <v>0.35952519328859062</v>
      </c>
      <c r="AH146" s="165" t="s">
        <v>71</v>
      </c>
      <c r="AI146" s="165" t="s">
        <v>24</v>
      </c>
      <c r="AJ146" s="165" t="s">
        <v>75</v>
      </c>
    </row>
    <row r="147" spans="28:36">
      <c r="AB147" s="165" t="str">
        <f t="shared" si="22"/>
        <v>Andorra</v>
      </c>
      <c r="AC147" s="165" t="str">
        <f t="shared" si="14"/>
        <v>Flyg</v>
      </c>
      <c r="AD147" s="165" t="str">
        <f t="shared" ref="AD147" si="27">$Z$16</f>
        <v>Flyg - Långdistans - Business class</v>
      </c>
      <c r="AE147" s="165" t="str">
        <f t="shared" si="13"/>
        <v>AndorraFlyg - Långdistans - Business class</v>
      </c>
      <c r="AF147" s="165">
        <v>2024</v>
      </c>
      <c r="AG147" s="165">
        <v>0.65165000000000006</v>
      </c>
      <c r="AH147" s="165" t="s">
        <v>71</v>
      </c>
      <c r="AI147" s="165" t="s">
        <v>24</v>
      </c>
      <c r="AJ147" s="165" t="s">
        <v>75</v>
      </c>
    </row>
    <row r="148" spans="28:36">
      <c r="AB148" s="165" t="str">
        <f t="shared" si="22"/>
        <v>Andorra</v>
      </c>
      <c r="AC148" s="165" t="str">
        <f t="shared" si="14"/>
        <v>Flyg</v>
      </c>
      <c r="AD148" s="165" t="str">
        <f t="shared" ref="AD148" si="28">$Z$17</f>
        <v>Flyg - Långdistans - First class</v>
      </c>
      <c r="AE148" s="165" t="str">
        <f t="shared" si="13"/>
        <v>AndorraFlyg - Långdistans - First class</v>
      </c>
      <c r="AF148" s="165">
        <v>2024</v>
      </c>
      <c r="AG148" s="165">
        <v>0.89884302953020123</v>
      </c>
      <c r="AH148" s="165" t="s">
        <v>71</v>
      </c>
      <c r="AI148" s="165" t="s">
        <v>24</v>
      </c>
      <c r="AJ148" s="165" t="s">
        <v>75</v>
      </c>
    </row>
    <row r="149" spans="28:36">
      <c r="AB149" s="165" t="str">
        <f t="shared" ref="AB149:AB154" si="29">$A$5</f>
        <v>Austria</v>
      </c>
      <c r="AC149" s="165" t="str">
        <f t="shared" si="14"/>
        <v>Flyg</v>
      </c>
      <c r="AD149" s="165" t="str">
        <f t="shared" ref="AD149" si="30">$Z$12</f>
        <v>Flyg - Kortdistans - Ekonomiklass</v>
      </c>
      <c r="AE149" s="165" t="str">
        <f t="shared" si="13"/>
        <v>AustriaFlyg - Kortdistans - Ekonomiklass</v>
      </c>
      <c r="AF149" s="165">
        <v>2024</v>
      </c>
      <c r="AG149" s="165">
        <v>0.20535935436241612</v>
      </c>
      <c r="AH149" s="165" t="s">
        <v>71</v>
      </c>
      <c r="AI149" s="165" t="s">
        <v>24</v>
      </c>
      <c r="AJ149" s="165" t="s">
        <v>75</v>
      </c>
    </row>
    <row r="150" spans="28:36">
      <c r="AB150" s="165" t="str">
        <f t="shared" si="29"/>
        <v>Austria</v>
      </c>
      <c r="AC150" s="165" t="str">
        <f t="shared" si="14"/>
        <v>Flyg</v>
      </c>
      <c r="AD150" s="165" t="str">
        <f t="shared" ref="AD150" si="31">$Z$13</f>
        <v>Flyg - Kortdistans - Business class</v>
      </c>
      <c r="AE150" s="165" t="str">
        <f t="shared" si="13"/>
        <v>AustriaFlyg - Kortdistans - Business class</v>
      </c>
      <c r="AF150" s="165">
        <v>2024</v>
      </c>
      <c r="AG150" s="165">
        <v>0.30803287785234901</v>
      </c>
      <c r="AH150" s="165" t="s">
        <v>71</v>
      </c>
      <c r="AI150" s="165" t="s">
        <v>24</v>
      </c>
      <c r="AJ150" s="165" t="s">
        <v>75</v>
      </c>
    </row>
    <row r="151" spans="28:36">
      <c r="AB151" s="165" t="str">
        <f t="shared" si="29"/>
        <v>Austria</v>
      </c>
      <c r="AC151" s="165" t="str">
        <f t="shared" si="14"/>
        <v>Flyg</v>
      </c>
      <c r="AD151" s="165" t="str">
        <f t="shared" ref="AD151" si="32">$Z$14</f>
        <v>Flyg - Långdistans - Ekonomiklass</v>
      </c>
      <c r="AE151" s="165" t="str">
        <f t="shared" si="13"/>
        <v>AustriaFlyg - Långdistans - Ekonomiklass</v>
      </c>
      <c r="AF151" s="165">
        <v>2024</v>
      </c>
      <c r="AG151" s="165">
        <v>0.22471828053691276</v>
      </c>
      <c r="AH151" s="165" t="s">
        <v>71</v>
      </c>
      <c r="AI151" s="165" t="s">
        <v>24</v>
      </c>
      <c r="AJ151" s="165" t="s">
        <v>75</v>
      </c>
    </row>
    <row r="152" spans="28:36">
      <c r="AB152" s="165" t="str">
        <f t="shared" si="29"/>
        <v>Austria</v>
      </c>
      <c r="AC152" s="165" t="str">
        <f t="shared" si="14"/>
        <v>Flyg</v>
      </c>
      <c r="AD152" s="165" t="str">
        <f t="shared" ref="AD152" si="33">$Z$15</f>
        <v>Flyg - Långdistans - Premium economy</v>
      </c>
      <c r="AE152" s="165" t="str">
        <f t="shared" si="13"/>
        <v>AustriaFlyg - Långdistans - Premium economy</v>
      </c>
      <c r="AF152" s="165">
        <v>2024</v>
      </c>
      <c r="AG152" s="165">
        <v>0.35952519328859062</v>
      </c>
      <c r="AH152" s="165" t="s">
        <v>71</v>
      </c>
      <c r="AI152" s="165" t="s">
        <v>24</v>
      </c>
      <c r="AJ152" s="165" t="s">
        <v>75</v>
      </c>
    </row>
    <row r="153" spans="28:36">
      <c r="AB153" s="165" t="str">
        <f t="shared" si="29"/>
        <v>Austria</v>
      </c>
      <c r="AC153" s="165" t="str">
        <f t="shared" si="14"/>
        <v>Flyg</v>
      </c>
      <c r="AD153" s="165" t="str">
        <f t="shared" ref="AD153" si="34">$Z$16</f>
        <v>Flyg - Långdistans - Business class</v>
      </c>
      <c r="AE153" s="165" t="str">
        <f t="shared" si="13"/>
        <v>AustriaFlyg - Långdistans - Business class</v>
      </c>
      <c r="AF153" s="165">
        <v>2024</v>
      </c>
      <c r="AG153" s="165">
        <v>0.65165000000000006</v>
      </c>
      <c r="AH153" s="165" t="s">
        <v>71</v>
      </c>
      <c r="AI153" s="165" t="s">
        <v>24</v>
      </c>
      <c r="AJ153" s="165" t="s">
        <v>75</v>
      </c>
    </row>
    <row r="154" spans="28:36">
      <c r="AB154" s="165" t="str">
        <f t="shared" si="29"/>
        <v>Austria</v>
      </c>
      <c r="AC154" s="165" t="str">
        <f t="shared" si="14"/>
        <v>Flyg</v>
      </c>
      <c r="AD154" s="165" t="str">
        <f t="shared" ref="AD154" si="35">$Z$17</f>
        <v>Flyg - Långdistans - First class</v>
      </c>
      <c r="AE154" s="165" t="str">
        <f t="shared" si="13"/>
        <v>AustriaFlyg - Långdistans - First class</v>
      </c>
      <c r="AF154" s="165">
        <v>2024</v>
      </c>
      <c r="AG154" s="165">
        <v>0.89884302953020123</v>
      </c>
      <c r="AH154" s="165" t="s">
        <v>71</v>
      </c>
      <c r="AI154" s="165" t="s">
        <v>24</v>
      </c>
      <c r="AJ154" s="165" t="s">
        <v>75</v>
      </c>
    </row>
    <row r="155" spans="28:36">
      <c r="AB155" s="165" t="str">
        <f t="shared" ref="AB155:AB160" si="36">$A$6</f>
        <v>Belarus</v>
      </c>
      <c r="AC155" s="165" t="str">
        <f t="shared" si="14"/>
        <v>Flyg</v>
      </c>
      <c r="AD155" s="165" t="str">
        <f t="shared" ref="AD155" si="37">$Z$12</f>
        <v>Flyg - Kortdistans - Ekonomiklass</v>
      </c>
      <c r="AE155" s="165" t="str">
        <f t="shared" si="13"/>
        <v>BelarusFlyg - Kortdistans - Ekonomiklass</v>
      </c>
      <c r="AF155" s="165">
        <v>2024</v>
      </c>
      <c r="AG155" s="165">
        <v>0.20535935436241612</v>
      </c>
      <c r="AH155" s="165" t="s">
        <v>71</v>
      </c>
      <c r="AI155" s="165" t="s">
        <v>24</v>
      </c>
      <c r="AJ155" s="165" t="s">
        <v>75</v>
      </c>
    </row>
    <row r="156" spans="28:36">
      <c r="AB156" s="165" t="str">
        <f t="shared" si="36"/>
        <v>Belarus</v>
      </c>
      <c r="AC156" s="165" t="str">
        <f t="shared" si="14"/>
        <v>Flyg</v>
      </c>
      <c r="AD156" s="165" t="str">
        <f t="shared" ref="AD156" si="38">$Z$13</f>
        <v>Flyg - Kortdistans - Business class</v>
      </c>
      <c r="AE156" s="165" t="str">
        <f t="shared" si="13"/>
        <v>BelarusFlyg - Kortdistans - Business class</v>
      </c>
      <c r="AF156" s="165">
        <v>2024</v>
      </c>
      <c r="AG156" s="165">
        <v>0.30803287785234901</v>
      </c>
      <c r="AH156" s="165" t="s">
        <v>71</v>
      </c>
      <c r="AI156" s="165" t="s">
        <v>24</v>
      </c>
      <c r="AJ156" s="165" t="s">
        <v>75</v>
      </c>
    </row>
    <row r="157" spans="28:36">
      <c r="AB157" s="165" t="str">
        <f t="shared" si="36"/>
        <v>Belarus</v>
      </c>
      <c r="AC157" s="165" t="str">
        <f t="shared" si="14"/>
        <v>Flyg</v>
      </c>
      <c r="AD157" s="165" t="str">
        <f t="shared" ref="AD157" si="39">$Z$14</f>
        <v>Flyg - Långdistans - Ekonomiklass</v>
      </c>
      <c r="AE157" s="165" t="str">
        <f t="shared" si="13"/>
        <v>BelarusFlyg - Långdistans - Ekonomiklass</v>
      </c>
      <c r="AF157" s="165">
        <v>2024</v>
      </c>
      <c r="AG157" s="165">
        <v>0.22471828053691276</v>
      </c>
      <c r="AH157" s="165" t="s">
        <v>71</v>
      </c>
      <c r="AI157" s="165" t="s">
        <v>24</v>
      </c>
      <c r="AJ157" s="165" t="s">
        <v>75</v>
      </c>
    </row>
    <row r="158" spans="28:36">
      <c r="AB158" s="165" t="str">
        <f t="shared" si="36"/>
        <v>Belarus</v>
      </c>
      <c r="AC158" s="165" t="str">
        <f t="shared" si="14"/>
        <v>Flyg</v>
      </c>
      <c r="AD158" s="165" t="str">
        <f t="shared" ref="AD158" si="40">$Z$15</f>
        <v>Flyg - Långdistans - Premium economy</v>
      </c>
      <c r="AE158" s="165" t="str">
        <f t="shared" si="13"/>
        <v>BelarusFlyg - Långdistans - Premium economy</v>
      </c>
      <c r="AF158" s="165">
        <v>2024</v>
      </c>
      <c r="AG158" s="165">
        <v>0.35952519328859062</v>
      </c>
      <c r="AH158" s="165" t="s">
        <v>71</v>
      </c>
      <c r="AI158" s="165" t="s">
        <v>24</v>
      </c>
      <c r="AJ158" s="165" t="s">
        <v>75</v>
      </c>
    </row>
    <row r="159" spans="28:36">
      <c r="AB159" s="165" t="str">
        <f t="shared" si="36"/>
        <v>Belarus</v>
      </c>
      <c r="AC159" s="165" t="str">
        <f t="shared" si="14"/>
        <v>Flyg</v>
      </c>
      <c r="AD159" s="165" t="str">
        <f t="shared" ref="AD159" si="41">$Z$16</f>
        <v>Flyg - Långdistans - Business class</v>
      </c>
      <c r="AE159" s="165" t="str">
        <f t="shared" si="13"/>
        <v>BelarusFlyg - Långdistans - Business class</v>
      </c>
      <c r="AF159" s="165">
        <v>2024</v>
      </c>
      <c r="AG159" s="165">
        <v>0.65165000000000006</v>
      </c>
      <c r="AH159" s="165" t="s">
        <v>71</v>
      </c>
      <c r="AI159" s="165" t="s">
        <v>24</v>
      </c>
      <c r="AJ159" s="165" t="s">
        <v>75</v>
      </c>
    </row>
    <row r="160" spans="28:36">
      <c r="AB160" s="165" t="str">
        <f t="shared" si="36"/>
        <v>Belarus</v>
      </c>
      <c r="AC160" s="165" t="str">
        <f t="shared" si="14"/>
        <v>Flyg</v>
      </c>
      <c r="AD160" s="165" t="str">
        <f t="shared" ref="AD160" si="42">$Z$17</f>
        <v>Flyg - Långdistans - First class</v>
      </c>
      <c r="AE160" s="165" t="str">
        <f t="shared" si="13"/>
        <v>BelarusFlyg - Långdistans - First class</v>
      </c>
      <c r="AF160" s="165">
        <v>2024</v>
      </c>
      <c r="AG160" s="165">
        <v>0.89884302953020123</v>
      </c>
      <c r="AH160" s="165" t="s">
        <v>71</v>
      </c>
      <c r="AI160" s="165" t="s">
        <v>24</v>
      </c>
      <c r="AJ160" s="165" t="s">
        <v>75</v>
      </c>
    </row>
    <row r="161" spans="28:36">
      <c r="AB161" s="165" t="str">
        <f t="shared" ref="AB161:AB166" si="43">$A$7</f>
        <v>Belgium</v>
      </c>
      <c r="AC161" s="165" t="str">
        <f t="shared" si="14"/>
        <v>Flyg</v>
      </c>
      <c r="AD161" s="165" t="str">
        <f t="shared" ref="AD161" si="44">$Z$12</f>
        <v>Flyg - Kortdistans - Ekonomiklass</v>
      </c>
      <c r="AE161" s="165" t="str">
        <f t="shared" si="13"/>
        <v>BelgiumFlyg - Kortdistans - Ekonomiklass</v>
      </c>
      <c r="AF161" s="165">
        <v>2024</v>
      </c>
      <c r="AG161" s="165">
        <v>0.20535935436241612</v>
      </c>
      <c r="AH161" s="165" t="s">
        <v>71</v>
      </c>
      <c r="AI161" s="165" t="s">
        <v>24</v>
      </c>
      <c r="AJ161" s="165" t="s">
        <v>75</v>
      </c>
    </row>
    <row r="162" spans="28:36">
      <c r="AB162" s="165" t="str">
        <f t="shared" si="43"/>
        <v>Belgium</v>
      </c>
      <c r="AC162" s="165" t="str">
        <f t="shared" si="14"/>
        <v>Flyg</v>
      </c>
      <c r="AD162" s="165" t="str">
        <f t="shared" ref="AD162" si="45">$Z$13</f>
        <v>Flyg - Kortdistans - Business class</v>
      </c>
      <c r="AE162" s="165" t="str">
        <f t="shared" si="13"/>
        <v>BelgiumFlyg - Kortdistans - Business class</v>
      </c>
      <c r="AF162" s="165">
        <v>2024</v>
      </c>
      <c r="AG162" s="165">
        <v>0.30803287785234901</v>
      </c>
      <c r="AH162" s="165" t="s">
        <v>71</v>
      </c>
      <c r="AI162" s="165" t="s">
        <v>24</v>
      </c>
      <c r="AJ162" s="165" t="s">
        <v>75</v>
      </c>
    </row>
    <row r="163" spans="28:36">
      <c r="AB163" s="165" t="str">
        <f t="shared" si="43"/>
        <v>Belgium</v>
      </c>
      <c r="AC163" s="165" t="str">
        <f t="shared" si="14"/>
        <v>Flyg</v>
      </c>
      <c r="AD163" s="165" t="str">
        <f t="shared" ref="AD163" si="46">$Z$14</f>
        <v>Flyg - Långdistans - Ekonomiklass</v>
      </c>
      <c r="AE163" s="165" t="str">
        <f t="shared" si="13"/>
        <v>BelgiumFlyg - Långdistans - Ekonomiklass</v>
      </c>
      <c r="AF163" s="165">
        <v>2024</v>
      </c>
      <c r="AG163" s="165">
        <v>0.22471828053691276</v>
      </c>
      <c r="AH163" s="165" t="s">
        <v>71</v>
      </c>
      <c r="AI163" s="165" t="s">
        <v>24</v>
      </c>
      <c r="AJ163" s="165" t="s">
        <v>75</v>
      </c>
    </row>
    <row r="164" spans="28:36">
      <c r="AB164" s="165" t="str">
        <f t="shared" si="43"/>
        <v>Belgium</v>
      </c>
      <c r="AC164" s="165" t="str">
        <f t="shared" si="14"/>
        <v>Flyg</v>
      </c>
      <c r="AD164" s="165" t="str">
        <f t="shared" ref="AD164" si="47">$Z$15</f>
        <v>Flyg - Långdistans - Premium economy</v>
      </c>
      <c r="AE164" s="165" t="str">
        <f t="shared" si="13"/>
        <v>BelgiumFlyg - Långdistans - Premium economy</v>
      </c>
      <c r="AF164" s="165">
        <v>2024</v>
      </c>
      <c r="AG164" s="165">
        <v>0.35952519328859062</v>
      </c>
      <c r="AH164" s="165" t="s">
        <v>71</v>
      </c>
      <c r="AI164" s="165" t="s">
        <v>24</v>
      </c>
      <c r="AJ164" s="165" t="s">
        <v>75</v>
      </c>
    </row>
    <row r="165" spans="28:36">
      <c r="AB165" s="165" t="str">
        <f t="shared" si="43"/>
        <v>Belgium</v>
      </c>
      <c r="AC165" s="165" t="str">
        <f t="shared" si="14"/>
        <v>Flyg</v>
      </c>
      <c r="AD165" s="165" t="str">
        <f t="shared" ref="AD165" si="48">$Z$16</f>
        <v>Flyg - Långdistans - Business class</v>
      </c>
      <c r="AE165" s="165" t="str">
        <f t="shared" si="13"/>
        <v>BelgiumFlyg - Långdistans - Business class</v>
      </c>
      <c r="AF165" s="165">
        <v>2024</v>
      </c>
      <c r="AG165" s="165">
        <v>0.65165000000000006</v>
      </c>
      <c r="AH165" s="165" t="s">
        <v>71</v>
      </c>
      <c r="AI165" s="165" t="s">
        <v>24</v>
      </c>
      <c r="AJ165" s="165" t="s">
        <v>75</v>
      </c>
    </row>
    <row r="166" spans="28:36">
      <c r="AB166" s="165" t="str">
        <f t="shared" si="43"/>
        <v>Belgium</v>
      </c>
      <c r="AC166" s="165" t="str">
        <f t="shared" si="14"/>
        <v>Flyg</v>
      </c>
      <c r="AD166" s="165" t="str">
        <f t="shared" ref="AD166" si="49">$Z$17</f>
        <v>Flyg - Långdistans - First class</v>
      </c>
      <c r="AE166" s="165" t="str">
        <f t="shared" si="13"/>
        <v>BelgiumFlyg - Långdistans - First class</v>
      </c>
      <c r="AF166" s="165">
        <v>2024</v>
      </c>
      <c r="AG166" s="165">
        <v>0.89884302953020123</v>
      </c>
      <c r="AH166" s="165" t="s">
        <v>71</v>
      </c>
      <c r="AI166" s="165" t="s">
        <v>24</v>
      </c>
      <c r="AJ166" s="165" t="s">
        <v>75</v>
      </c>
    </row>
    <row r="167" spans="28:36">
      <c r="AB167" s="165" t="str">
        <f t="shared" ref="AB167:AB172" si="50">$A$8</f>
        <v>Bosnia and Herzegovina</v>
      </c>
      <c r="AC167" s="165" t="str">
        <f t="shared" si="14"/>
        <v>Flyg</v>
      </c>
      <c r="AD167" s="165" t="str">
        <f t="shared" ref="AD167" si="51">$Z$12</f>
        <v>Flyg - Kortdistans - Ekonomiklass</v>
      </c>
      <c r="AE167" s="165" t="str">
        <f t="shared" si="13"/>
        <v>Bosnia and HerzegovinaFlyg - Kortdistans - Ekonomiklass</v>
      </c>
      <c r="AF167" s="165">
        <v>2024</v>
      </c>
      <c r="AG167" s="165">
        <v>0.20535935436241612</v>
      </c>
      <c r="AH167" s="165" t="s">
        <v>71</v>
      </c>
      <c r="AI167" s="165" t="s">
        <v>24</v>
      </c>
      <c r="AJ167" s="165" t="s">
        <v>75</v>
      </c>
    </row>
    <row r="168" spans="28:36">
      <c r="AB168" s="165" t="str">
        <f t="shared" si="50"/>
        <v>Bosnia and Herzegovina</v>
      </c>
      <c r="AC168" s="165" t="str">
        <f t="shared" si="14"/>
        <v>Flyg</v>
      </c>
      <c r="AD168" s="165" t="str">
        <f t="shared" ref="AD168" si="52">$Z$13</f>
        <v>Flyg - Kortdistans - Business class</v>
      </c>
      <c r="AE168" s="165" t="str">
        <f t="shared" si="13"/>
        <v>Bosnia and HerzegovinaFlyg - Kortdistans - Business class</v>
      </c>
      <c r="AF168" s="165">
        <v>2024</v>
      </c>
      <c r="AG168" s="165">
        <v>0.30803287785234901</v>
      </c>
      <c r="AH168" s="165" t="s">
        <v>71</v>
      </c>
      <c r="AI168" s="165" t="s">
        <v>24</v>
      </c>
      <c r="AJ168" s="165" t="s">
        <v>75</v>
      </c>
    </row>
    <row r="169" spans="28:36">
      <c r="AB169" s="165" t="str">
        <f t="shared" si="50"/>
        <v>Bosnia and Herzegovina</v>
      </c>
      <c r="AC169" s="165" t="str">
        <f t="shared" si="14"/>
        <v>Flyg</v>
      </c>
      <c r="AD169" s="165" t="str">
        <f t="shared" ref="AD169" si="53">$Z$14</f>
        <v>Flyg - Långdistans - Ekonomiklass</v>
      </c>
      <c r="AE169" s="165" t="str">
        <f t="shared" si="13"/>
        <v>Bosnia and HerzegovinaFlyg - Långdistans - Ekonomiklass</v>
      </c>
      <c r="AF169" s="165">
        <v>2024</v>
      </c>
      <c r="AG169" s="165">
        <v>0.22471828053691276</v>
      </c>
      <c r="AH169" s="165" t="s">
        <v>71</v>
      </c>
      <c r="AI169" s="165" t="s">
        <v>24</v>
      </c>
      <c r="AJ169" s="165" t="s">
        <v>75</v>
      </c>
    </row>
    <row r="170" spans="28:36">
      <c r="AB170" s="165" t="str">
        <f t="shared" si="50"/>
        <v>Bosnia and Herzegovina</v>
      </c>
      <c r="AC170" s="165" t="str">
        <f t="shared" si="14"/>
        <v>Flyg</v>
      </c>
      <c r="AD170" s="165" t="str">
        <f t="shared" ref="AD170" si="54">$Z$15</f>
        <v>Flyg - Långdistans - Premium economy</v>
      </c>
      <c r="AE170" s="165" t="str">
        <f t="shared" si="13"/>
        <v>Bosnia and HerzegovinaFlyg - Långdistans - Premium economy</v>
      </c>
      <c r="AF170" s="165">
        <v>2024</v>
      </c>
      <c r="AG170" s="165">
        <v>0.35952519328859062</v>
      </c>
      <c r="AH170" s="165" t="s">
        <v>71</v>
      </c>
      <c r="AI170" s="165" t="s">
        <v>24</v>
      </c>
      <c r="AJ170" s="165" t="s">
        <v>75</v>
      </c>
    </row>
    <row r="171" spans="28:36">
      <c r="AB171" s="165" t="str">
        <f t="shared" si="50"/>
        <v>Bosnia and Herzegovina</v>
      </c>
      <c r="AC171" s="165" t="str">
        <f t="shared" si="14"/>
        <v>Flyg</v>
      </c>
      <c r="AD171" s="165" t="str">
        <f t="shared" ref="AD171" si="55">$Z$16</f>
        <v>Flyg - Långdistans - Business class</v>
      </c>
      <c r="AE171" s="165" t="str">
        <f t="shared" si="13"/>
        <v>Bosnia and HerzegovinaFlyg - Långdistans - Business class</v>
      </c>
      <c r="AF171" s="165">
        <v>2024</v>
      </c>
      <c r="AG171" s="165">
        <v>0.65165000000000006</v>
      </c>
      <c r="AH171" s="165" t="s">
        <v>71</v>
      </c>
      <c r="AI171" s="165" t="s">
        <v>24</v>
      </c>
      <c r="AJ171" s="165" t="s">
        <v>75</v>
      </c>
    </row>
    <row r="172" spans="28:36">
      <c r="AB172" s="165" t="str">
        <f t="shared" si="50"/>
        <v>Bosnia and Herzegovina</v>
      </c>
      <c r="AC172" s="165" t="str">
        <f t="shared" si="14"/>
        <v>Flyg</v>
      </c>
      <c r="AD172" s="165" t="str">
        <f t="shared" ref="AD172" si="56">$Z$17</f>
        <v>Flyg - Långdistans - First class</v>
      </c>
      <c r="AE172" s="165" t="str">
        <f t="shared" si="13"/>
        <v>Bosnia and HerzegovinaFlyg - Långdistans - First class</v>
      </c>
      <c r="AF172" s="165">
        <v>2024</v>
      </c>
      <c r="AG172" s="165">
        <v>0.89884302953020123</v>
      </c>
      <c r="AH172" s="165" t="s">
        <v>71</v>
      </c>
      <c r="AI172" s="165" t="s">
        <v>24</v>
      </c>
      <c r="AJ172" s="165" t="s">
        <v>75</v>
      </c>
    </row>
    <row r="173" spans="28:36">
      <c r="AB173" s="165" t="str">
        <f t="shared" ref="AB173:AB178" si="57">$A$9</f>
        <v>Bulgaria</v>
      </c>
      <c r="AC173" s="165" t="str">
        <f t="shared" si="14"/>
        <v>Flyg</v>
      </c>
      <c r="AD173" s="165" t="str">
        <f t="shared" ref="AD173" si="58">$Z$12</f>
        <v>Flyg - Kortdistans - Ekonomiklass</v>
      </c>
      <c r="AE173" s="165" t="str">
        <f t="shared" si="13"/>
        <v>BulgariaFlyg - Kortdistans - Ekonomiklass</v>
      </c>
      <c r="AF173" s="165">
        <v>2024</v>
      </c>
      <c r="AG173" s="165">
        <v>0.20535935436241612</v>
      </c>
      <c r="AH173" s="165" t="s">
        <v>71</v>
      </c>
      <c r="AI173" s="165" t="s">
        <v>24</v>
      </c>
      <c r="AJ173" s="165" t="s">
        <v>75</v>
      </c>
    </row>
    <row r="174" spans="28:36">
      <c r="AB174" s="165" t="str">
        <f t="shared" si="57"/>
        <v>Bulgaria</v>
      </c>
      <c r="AC174" s="165" t="str">
        <f t="shared" si="14"/>
        <v>Flyg</v>
      </c>
      <c r="AD174" s="165" t="str">
        <f t="shared" ref="AD174" si="59">$Z$13</f>
        <v>Flyg - Kortdistans - Business class</v>
      </c>
      <c r="AE174" s="165" t="str">
        <f t="shared" si="13"/>
        <v>BulgariaFlyg - Kortdistans - Business class</v>
      </c>
      <c r="AF174" s="165">
        <v>2024</v>
      </c>
      <c r="AG174" s="165">
        <v>0.30803287785234901</v>
      </c>
      <c r="AH174" s="165" t="s">
        <v>71</v>
      </c>
      <c r="AI174" s="165" t="s">
        <v>24</v>
      </c>
      <c r="AJ174" s="165" t="s">
        <v>75</v>
      </c>
    </row>
    <row r="175" spans="28:36">
      <c r="AB175" s="165" t="str">
        <f t="shared" si="57"/>
        <v>Bulgaria</v>
      </c>
      <c r="AC175" s="165" t="str">
        <f t="shared" si="14"/>
        <v>Flyg</v>
      </c>
      <c r="AD175" s="165" t="str">
        <f t="shared" ref="AD175" si="60">$Z$14</f>
        <v>Flyg - Långdistans - Ekonomiklass</v>
      </c>
      <c r="AE175" s="165" t="str">
        <f t="shared" si="13"/>
        <v>BulgariaFlyg - Långdistans - Ekonomiklass</v>
      </c>
      <c r="AF175" s="165">
        <v>2024</v>
      </c>
      <c r="AG175" s="165">
        <v>0.22471828053691276</v>
      </c>
      <c r="AH175" s="165" t="s">
        <v>71</v>
      </c>
      <c r="AI175" s="165" t="s">
        <v>24</v>
      </c>
      <c r="AJ175" s="165" t="s">
        <v>75</v>
      </c>
    </row>
    <row r="176" spans="28:36">
      <c r="AB176" s="165" t="str">
        <f t="shared" si="57"/>
        <v>Bulgaria</v>
      </c>
      <c r="AC176" s="165" t="str">
        <f t="shared" si="14"/>
        <v>Flyg</v>
      </c>
      <c r="AD176" s="165" t="str">
        <f t="shared" ref="AD176" si="61">$Z$15</f>
        <v>Flyg - Långdistans - Premium economy</v>
      </c>
      <c r="AE176" s="165" t="str">
        <f t="shared" si="13"/>
        <v>BulgariaFlyg - Långdistans - Premium economy</v>
      </c>
      <c r="AF176" s="165">
        <v>2024</v>
      </c>
      <c r="AG176" s="165">
        <v>0.35952519328859062</v>
      </c>
      <c r="AH176" s="165" t="s">
        <v>71</v>
      </c>
      <c r="AI176" s="165" t="s">
        <v>24</v>
      </c>
      <c r="AJ176" s="165" t="s">
        <v>75</v>
      </c>
    </row>
    <row r="177" spans="28:36">
      <c r="AB177" s="165" t="str">
        <f t="shared" si="57"/>
        <v>Bulgaria</v>
      </c>
      <c r="AC177" s="165" t="str">
        <f t="shared" si="14"/>
        <v>Flyg</v>
      </c>
      <c r="AD177" s="165" t="str">
        <f t="shared" ref="AD177" si="62">$Z$16</f>
        <v>Flyg - Långdistans - Business class</v>
      </c>
      <c r="AE177" s="165" t="str">
        <f t="shared" si="13"/>
        <v>BulgariaFlyg - Långdistans - Business class</v>
      </c>
      <c r="AF177" s="165">
        <v>2024</v>
      </c>
      <c r="AG177" s="165">
        <v>0.65165000000000006</v>
      </c>
      <c r="AH177" s="165" t="s">
        <v>71</v>
      </c>
      <c r="AI177" s="165" t="s">
        <v>24</v>
      </c>
      <c r="AJ177" s="165" t="s">
        <v>75</v>
      </c>
    </row>
    <row r="178" spans="28:36">
      <c r="AB178" s="165" t="str">
        <f t="shared" si="57"/>
        <v>Bulgaria</v>
      </c>
      <c r="AC178" s="165" t="str">
        <f t="shared" si="14"/>
        <v>Flyg</v>
      </c>
      <c r="AD178" s="165" t="str">
        <f t="shared" ref="AD178" si="63">$Z$17</f>
        <v>Flyg - Långdistans - First class</v>
      </c>
      <c r="AE178" s="165" t="str">
        <f t="shared" si="13"/>
        <v>BulgariaFlyg - Långdistans - First class</v>
      </c>
      <c r="AF178" s="165">
        <v>2024</v>
      </c>
      <c r="AG178" s="165">
        <v>0.89884302953020123</v>
      </c>
      <c r="AH178" s="165" t="s">
        <v>71</v>
      </c>
      <c r="AI178" s="165" t="s">
        <v>24</v>
      </c>
      <c r="AJ178" s="165" t="s">
        <v>75</v>
      </c>
    </row>
    <row r="179" spans="28:36">
      <c r="AB179" s="165" t="str">
        <f t="shared" ref="AB179:AB184" si="64">$A$10</f>
        <v>Croatia</v>
      </c>
      <c r="AC179" s="165" t="str">
        <f t="shared" si="14"/>
        <v>Flyg</v>
      </c>
      <c r="AD179" s="165" t="str">
        <f t="shared" ref="AD179" si="65">$Z$12</f>
        <v>Flyg - Kortdistans - Ekonomiklass</v>
      </c>
      <c r="AE179" s="165" t="str">
        <f t="shared" si="13"/>
        <v>CroatiaFlyg - Kortdistans - Ekonomiklass</v>
      </c>
      <c r="AF179" s="165">
        <v>2024</v>
      </c>
      <c r="AG179" s="165">
        <v>0.20535935436241612</v>
      </c>
      <c r="AH179" s="165" t="s">
        <v>71</v>
      </c>
      <c r="AI179" s="165" t="s">
        <v>24</v>
      </c>
      <c r="AJ179" s="165" t="s">
        <v>75</v>
      </c>
    </row>
    <row r="180" spans="28:36">
      <c r="AB180" s="165" t="str">
        <f t="shared" si="64"/>
        <v>Croatia</v>
      </c>
      <c r="AC180" s="165" t="str">
        <f t="shared" si="14"/>
        <v>Flyg</v>
      </c>
      <c r="AD180" s="165" t="str">
        <f t="shared" ref="AD180" si="66">$Z$13</f>
        <v>Flyg - Kortdistans - Business class</v>
      </c>
      <c r="AE180" s="165" t="str">
        <f t="shared" si="13"/>
        <v>CroatiaFlyg - Kortdistans - Business class</v>
      </c>
      <c r="AF180" s="165">
        <v>2024</v>
      </c>
      <c r="AG180" s="165">
        <v>0.30803287785234901</v>
      </c>
      <c r="AH180" s="165" t="s">
        <v>71</v>
      </c>
      <c r="AI180" s="165" t="s">
        <v>24</v>
      </c>
      <c r="AJ180" s="165" t="s">
        <v>75</v>
      </c>
    </row>
    <row r="181" spans="28:36">
      <c r="AB181" s="165" t="str">
        <f t="shared" si="64"/>
        <v>Croatia</v>
      </c>
      <c r="AC181" s="165" t="str">
        <f t="shared" si="14"/>
        <v>Flyg</v>
      </c>
      <c r="AD181" s="165" t="str">
        <f t="shared" ref="AD181" si="67">$Z$14</f>
        <v>Flyg - Långdistans - Ekonomiklass</v>
      </c>
      <c r="AE181" s="165" t="str">
        <f t="shared" si="13"/>
        <v>CroatiaFlyg - Långdistans - Ekonomiklass</v>
      </c>
      <c r="AF181" s="165">
        <v>2024</v>
      </c>
      <c r="AG181" s="165">
        <v>0.22471828053691276</v>
      </c>
      <c r="AH181" s="165" t="s">
        <v>71</v>
      </c>
      <c r="AI181" s="165" t="s">
        <v>24</v>
      </c>
      <c r="AJ181" s="165" t="s">
        <v>75</v>
      </c>
    </row>
    <row r="182" spans="28:36">
      <c r="AB182" s="165" t="str">
        <f t="shared" si="64"/>
        <v>Croatia</v>
      </c>
      <c r="AC182" s="165" t="str">
        <f t="shared" si="14"/>
        <v>Flyg</v>
      </c>
      <c r="AD182" s="165" t="str">
        <f t="shared" ref="AD182" si="68">$Z$15</f>
        <v>Flyg - Långdistans - Premium economy</v>
      </c>
      <c r="AE182" s="165" t="str">
        <f t="shared" si="13"/>
        <v>CroatiaFlyg - Långdistans - Premium economy</v>
      </c>
      <c r="AF182" s="165">
        <v>2024</v>
      </c>
      <c r="AG182" s="165">
        <v>0.35952519328859062</v>
      </c>
      <c r="AH182" s="165" t="s">
        <v>71</v>
      </c>
      <c r="AI182" s="165" t="s">
        <v>24</v>
      </c>
      <c r="AJ182" s="165" t="s">
        <v>75</v>
      </c>
    </row>
    <row r="183" spans="28:36">
      <c r="AB183" s="165" t="str">
        <f t="shared" si="64"/>
        <v>Croatia</v>
      </c>
      <c r="AC183" s="165" t="str">
        <f t="shared" si="14"/>
        <v>Flyg</v>
      </c>
      <c r="AD183" s="165" t="str">
        <f t="shared" ref="AD183" si="69">$Z$16</f>
        <v>Flyg - Långdistans - Business class</v>
      </c>
      <c r="AE183" s="165" t="str">
        <f t="shared" si="13"/>
        <v>CroatiaFlyg - Långdistans - Business class</v>
      </c>
      <c r="AF183" s="165">
        <v>2024</v>
      </c>
      <c r="AG183" s="165">
        <v>0.65165000000000006</v>
      </c>
      <c r="AH183" s="165" t="s">
        <v>71</v>
      </c>
      <c r="AI183" s="165" t="s">
        <v>24</v>
      </c>
      <c r="AJ183" s="165" t="s">
        <v>75</v>
      </c>
    </row>
    <row r="184" spans="28:36">
      <c r="AB184" s="165" t="str">
        <f t="shared" si="64"/>
        <v>Croatia</v>
      </c>
      <c r="AC184" s="165" t="str">
        <f t="shared" si="14"/>
        <v>Flyg</v>
      </c>
      <c r="AD184" s="165" t="str">
        <f t="shared" ref="AD184" si="70">$Z$17</f>
        <v>Flyg - Långdistans - First class</v>
      </c>
      <c r="AE184" s="165" t="str">
        <f t="shared" si="13"/>
        <v>CroatiaFlyg - Långdistans - First class</v>
      </c>
      <c r="AF184" s="165">
        <v>2024</v>
      </c>
      <c r="AG184" s="165">
        <v>0.89884302953020123</v>
      </c>
      <c r="AH184" s="165" t="s">
        <v>71</v>
      </c>
      <c r="AI184" s="165" t="s">
        <v>24</v>
      </c>
      <c r="AJ184" s="165" t="s">
        <v>75</v>
      </c>
    </row>
    <row r="185" spans="28:36">
      <c r="AB185" s="165" t="str">
        <f t="shared" ref="AB185:AB190" si="71">$A$12</f>
        <v>Czechia</v>
      </c>
      <c r="AC185" s="165" t="str">
        <f t="shared" si="14"/>
        <v>Flyg</v>
      </c>
      <c r="AD185" s="165" t="str">
        <f t="shared" ref="AD185" si="72">$Z$12</f>
        <v>Flyg - Kortdistans - Ekonomiklass</v>
      </c>
      <c r="AE185" s="165" t="str">
        <f t="shared" si="13"/>
        <v>CzechiaFlyg - Kortdistans - Ekonomiklass</v>
      </c>
      <c r="AF185" s="165">
        <v>2024</v>
      </c>
      <c r="AG185" s="165">
        <v>0.20535935436241612</v>
      </c>
      <c r="AH185" s="165" t="s">
        <v>71</v>
      </c>
      <c r="AI185" s="165" t="s">
        <v>24</v>
      </c>
      <c r="AJ185" s="165" t="s">
        <v>75</v>
      </c>
    </row>
    <row r="186" spans="28:36">
      <c r="AB186" s="165" t="str">
        <f t="shared" si="71"/>
        <v>Czechia</v>
      </c>
      <c r="AC186" s="165" t="str">
        <f t="shared" si="14"/>
        <v>Flyg</v>
      </c>
      <c r="AD186" s="165" t="str">
        <f t="shared" ref="AD186" si="73">$Z$13</f>
        <v>Flyg - Kortdistans - Business class</v>
      </c>
      <c r="AE186" s="165" t="str">
        <f t="shared" si="13"/>
        <v>CzechiaFlyg - Kortdistans - Business class</v>
      </c>
      <c r="AF186" s="165">
        <v>2024</v>
      </c>
      <c r="AG186" s="165">
        <v>0.30803287785234901</v>
      </c>
      <c r="AH186" s="165" t="s">
        <v>71</v>
      </c>
      <c r="AI186" s="165" t="s">
        <v>24</v>
      </c>
      <c r="AJ186" s="165" t="s">
        <v>75</v>
      </c>
    </row>
    <row r="187" spans="28:36">
      <c r="AB187" s="165" t="str">
        <f t="shared" si="71"/>
        <v>Czechia</v>
      </c>
      <c r="AC187" s="165" t="str">
        <f t="shared" si="14"/>
        <v>Flyg</v>
      </c>
      <c r="AD187" s="165" t="str">
        <f t="shared" ref="AD187" si="74">$Z$14</f>
        <v>Flyg - Långdistans - Ekonomiklass</v>
      </c>
      <c r="AE187" s="165" t="str">
        <f t="shared" si="13"/>
        <v>CzechiaFlyg - Långdistans - Ekonomiklass</v>
      </c>
      <c r="AF187" s="165">
        <v>2024</v>
      </c>
      <c r="AG187" s="165">
        <v>0.22471828053691276</v>
      </c>
      <c r="AH187" s="165" t="s">
        <v>71</v>
      </c>
      <c r="AI187" s="165" t="s">
        <v>24</v>
      </c>
      <c r="AJ187" s="165" t="s">
        <v>75</v>
      </c>
    </row>
    <row r="188" spans="28:36">
      <c r="AB188" s="165" t="str">
        <f t="shared" si="71"/>
        <v>Czechia</v>
      </c>
      <c r="AC188" s="165" t="str">
        <f t="shared" si="14"/>
        <v>Flyg</v>
      </c>
      <c r="AD188" s="165" t="str">
        <f t="shared" ref="AD188" si="75">$Z$15</f>
        <v>Flyg - Långdistans - Premium economy</v>
      </c>
      <c r="AE188" s="165" t="str">
        <f t="shared" si="13"/>
        <v>CzechiaFlyg - Långdistans - Premium economy</v>
      </c>
      <c r="AF188" s="165">
        <v>2024</v>
      </c>
      <c r="AG188" s="165">
        <v>0.35952519328859062</v>
      </c>
      <c r="AH188" s="165" t="s">
        <v>71</v>
      </c>
      <c r="AI188" s="165" t="s">
        <v>24</v>
      </c>
      <c r="AJ188" s="165" t="s">
        <v>75</v>
      </c>
    </row>
    <row r="189" spans="28:36">
      <c r="AB189" s="165" t="str">
        <f t="shared" si="71"/>
        <v>Czechia</v>
      </c>
      <c r="AC189" s="165" t="str">
        <f t="shared" si="14"/>
        <v>Flyg</v>
      </c>
      <c r="AD189" s="165" t="str">
        <f t="shared" ref="AD189" si="76">$Z$16</f>
        <v>Flyg - Långdistans - Business class</v>
      </c>
      <c r="AE189" s="165" t="str">
        <f t="shared" si="13"/>
        <v>CzechiaFlyg - Långdistans - Business class</v>
      </c>
      <c r="AF189" s="165">
        <v>2024</v>
      </c>
      <c r="AG189" s="165">
        <v>0.65165000000000006</v>
      </c>
      <c r="AH189" s="165" t="s">
        <v>71</v>
      </c>
      <c r="AI189" s="165" t="s">
        <v>24</v>
      </c>
      <c r="AJ189" s="165" t="s">
        <v>75</v>
      </c>
    </row>
    <row r="190" spans="28:36">
      <c r="AB190" s="165" t="str">
        <f t="shared" si="71"/>
        <v>Czechia</v>
      </c>
      <c r="AC190" s="165" t="str">
        <f t="shared" si="14"/>
        <v>Flyg</v>
      </c>
      <c r="AD190" s="165" t="str">
        <f t="shared" ref="AD190" si="77">$Z$17</f>
        <v>Flyg - Långdistans - First class</v>
      </c>
      <c r="AE190" s="165" t="str">
        <f t="shared" si="13"/>
        <v>CzechiaFlyg - Långdistans - First class</v>
      </c>
      <c r="AF190" s="165">
        <v>2024</v>
      </c>
      <c r="AG190" s="165">
        <v>0.89884302953020123</v>
      </c>
      <c r="AH190" s="165" t="s">
        <v>71</v>
      </c>
      <c r="AI190" s="165" t="s">
        <v>24</v>
      </c>
      <c r="AJ190" s="165" t="s">
        <v>75</v>
      </c>
    </row>
    <row r="191" spans="28:36">
      <c r="AB191" s="165" t="str">
        <f t="shared" ref="AB191:AB196" si="78">$A$13</f>
        <v>Denmark</v>
      </c>
      <c r="AC191" s="165" t="str">
        <f t="shared" si="14"/>
        <v>Flyg</v>
      </c>
      <c r="AD191" s="165" t="str">
        <f t="shared" ref="AD191" si="79">$Z$12</f>
        <v>Flyg - Kortdistans - Ekonomiklass</v>
      </c>
      <c r="AE191" s="165" t="str">
        <f t="shared" si="13"/>
        <v>DenmarkFlyg - Kortdistans - Ekonomiklass</v>
      </c>
      <c r="AF191" s="165">
        <v>2024</v>
      </c>
      <c r="AG191" s="165">
        <v>0.20535935436241612</v>
      </c>
      <c r="AH191" s="165" t="s">
        <v>71</v>
      </c>
      <c r="AI191" s="165" t="s">
        <v>24</v>
      </c>
      <c r="AJ191" s="165" t="s">
        <v>75</v>
      </c>
    </row>
    <row r="192" spans="28:36">
      <c r="AB192" s="165" t="str">
        <f t="shared" si="78"/>
        <v>Denmark</v>
      </c>
      <c r="AC192" s="165" t="str">
        <f t="shared" si="14"/>
        <v>Flyg</v>
      </c>
      <c r="AD192" s="165" t="str">
        <f t="shared" ref="AD192" si="80">$Z$13</f>
        <v>Flyg - Kortdistans - Business class</v>
      </c>
      <c r="AE192" s="165" t="str">
        <f t="shared" si="13"/>
        <v>DenmarkFlyg - Kortdistans - Business class</v>
      </c>
      <c r="AF192" s="165">
        <v>2024</v>
      </c>
      <c r="AG192" s="165">
        <v>0.30803287785234901</v>
      </c>
      <c r="AH192" s="165" t="s">
        <v>71</v>
      </c>
      <c r="AI192" s="165" t="s">
        <v>24</v>
      </c>
      <c r="AJ192" s="165" t="s">
        <v>75</v>
      </c>
    </row>
    <row r="193" spans="28:36">
      <c r="AB193" s="165" t="str">
        <f t="shared" si="78"/>
        <v>Denmark</v>
      </c>
      <c r="AC193" s="165" t="str">
        <f t="shared" si="14"/>
        <v>Flyg</v>
      </c>
      <c r="AD193" s="165" t="str">
        <f t="shared" ref="AD193" si="81">$Z$14</f>
        <v>Flyg - Långdistans - Ekonomiklass</v>
      </c>
      <c r="AE193" s="165" t="str">
        <f t="shared" si="13"/>
        <v>DenmarkFlyg - Långdistans - Ekonomiklass</v>
      </c>
      <c r="AF193" s="165">
        <v>2024</v>
      </c>
      <c r="AG193" s="165">
        <v>0.22471828053691276</v>
      </c>
      <c r="AH193" s="165" t="s">
        <v>71</v>
      </c>
      <c r="AI193" s="165" t="s">
        <v>24</v>
      </c>
      <c r="AJ193" s="165" t="s">
        <v>75</v>
      </c>
    </row>
    <row r="194" spans="28:36">
      <c r="AB194" s="165" t="str">
        <f t="shared" si="78"/>
        <v>Denmark</v>
      </c>
      <c r="AC194" s="165" t="str">
        <f t="shared" si="14"/>
        <v>Flyg</v>
      </c>
      <c r="AD194" s="165" t="str">
        <f t="shared" ref="AD194" si="82">$Z$15</f>
        <v>Flyg - Långdistans - Premium economy</v>
      </c>
      <c r="AE194" s="165" t="str">
        <f t="shared" si="13"/>
        <v>DenmarkFlyg - Långdistans - Premium economy</v>
      </c>
      <c r="AF194" s="165">
        <v>2024</v>
      </c>
      <c r="AG194" s="165">
        <v>0.35952519328859062</v>
      </c>
      <c r="AH194" s="165" t="s">
        <v>71</v>
      </c>
      <c r="AI194" s="165" t="s">
        <v>24</v>
      </c>
      <c r="AJ194" s="165" t="s">
        <v>75</v>
      </c>
    </row>
    <row r="195" spans="28:36">
      <c r="AB195" s="165" t="str">
        <f t="shared" si="78"/>
        <v>Denmark</v>
      </c>
      <c r="AC195" s="165" t="str">
        <f t="shared" si="14"/>
        <v>Flyg</v>
      </c>
      <c r="AD195" s="165" t="str">
        <f t="shared" ref="AD195" si="83">$Z$16</f>
        <v>Flyg - Långdistans - Business class</v>
      </c>
      <c r="AE195" s="165" t="str">
        <f t="shared" si="13"/>
        <v>DenmarkFlyg - Långdistans - Business class</v>
      </c>
      <c r="AF195" s="165">
        <v>2024</v>
      </c>
      <c r="AG195" s="165">
        <v>0.65165000000000006</v>
      </c>
      <c r="AH195" s="165" t="s">
        <v>71</v>
      </c>
      <c r="AI195" s="165" t="s">
        <v>24</v>
      </c>
      <c r="AJ195" s="165" t="s">
        <v>75</v>
      </c>
    </row>
    <row r="196" spans="28:36">
      <c r="AB196" s="165" t="str">
        <f t="shared" si="78"/>
        <v>Denmark</v>
      </c>
      <c r="AC196" s="165" t="str">
        <f t="shared" ref="AC196:AC259" si="84">$V$6</f>
        <v>Flyg</v>
      </c>
      <c r="AD196" s="165" t="str">
        <f t="shared" ref="AD196" si="85">$Z$17</f>
        <v>Flyg - Långdistans - First class</v>
      </c>
      <c r="AE196" s="165" t="str">
        <f t="shared" ref="AE196:AE265" si="86">AB196&amp;AD196</f>
        <v>DenmarkFlyg - Långdistans - First class</v>
      </c>
      <c r="AF196" s="165">
        <v>2024</v>
      </c>
      <c r="AG196" s="165">
        <v>0.89884302953020123</v>
      </c>
      <c r="AH196" s="165" t="s">
        <v>71</v>
      </c>
      <c r="AI196" s="165" t="s">
        <v>24</v>
      </c>
      <c r="AJ196" s="165" t="s">
        <v>75</v>
      </c>
    </row>
    <row r="197" spans="28:36">
      <c r="AB197" s="165" t="str">
        <f t="shared" ref="AB197:AB202" si="87">$A$14</f>
        <v>Estonia</v>
      </c>
      <c r="AC197" s="165" t="str">
        <f t="shared" si="84"/>
        <v>Flyg</v>
      </c>
      <c r="AD197" s="165" t="str">
        <f t="shared" ref="AD197" si="88">$Z$12</f>
        <v>Flyg - Kortdistans - Ekonomiklass</v>
      </c>
      <c r="AE197" s="165" t="str">
        <f t="shared" si="86"/>
        <v>EstoniaFlyg - Kortdistans - Ekonomiklass</v>
      </c>
      <c r="AF197" s="165">
        <v>2024</v>
      </c>
      <c r="AG197" s="165">
        <v>0.20535935436241612</v>
      </c>
      <c r="AH197" s="165" t="s">
        <v>71</v>
      </c>
      <c r="AI197" s="165" t="s">
        <v>24</v>
      </c>
      <c r="AJ197" s="165" t="s">
        <v>75</v>
      </c>
    </row>
    <row r="198" spans="28:36">
      <c r="AB198" s="165" t="str">
        <f t="shared" si="87"/>
        <v>Estonia</v>
      </c>
      <c r="AC198" s="165" t="str">
        <f t="shared" si="84"/>
        <v>Flyg</v>
      </c>
      <c r="AD198" s="165" t="str">
        <f t="shared" ref="AD198" si="89">$Z$13</f>
        <v>Flyg - Kortdistans - Business class</v>
      </c>
      <c r="AE198" s="165" t="str">
        <f t="shared" si="86"/>
        <v>EstoniaFlyg - Kortdistans - Business class</v>
      </c>
      <c r="AF198" s="165">
        <v>2024</v>
      </c>
      <c r="AG198" s="165">
        <v>0.30803287785234901</v>
      </c>
      <c r="AH198" s="165" t="s">
        <v>71</v>
      </c>
      <c r="AI198" s="165" t="s">
        <v>24</v>
      </c>
      <c r="AJ198" s="165" t="s">
        <v>75</v>
      </c>
    </row>
    <row r="199" spans="28:36">
      <c r="AB199" s="165" t="str">
        <f t="shared" si="87"/>
        <v>Estonia</v>
      </c>
      <c r="AC199" s="165" t="str">
        <f t="shared" si="84"/>
        <v>Flyg</v>
      </c>
      <c r="AD199" s="165" t="str">
        <f t="shared" ref="AD199" si="90">$Z$14</f>
        <v>Flyg - Långdistans - Ekonomiklass</v>
      </c>
      <c r="AE199" s="165" t="str">
        <f t="shared" si="86"/>
        <v>EstoniaFlyg - Långdistans - Ekonomiklass</v>
      </c>
      <c r="AF199" s="165">
        <v>2024</v>
      </c>
      <c r="AG199" s="165">
        <v>0.22471828053691276</v>
      </c>
      <c r="AH199" s="165" t="s">
        <v>71</v>
      </c>
      <c r="AI199" s="165" t="s">
        <v>24</v>
      </c>
      <c r="AJ199" s="165" t="s">
        <v>75</v>
      </c>
    </row>
    <row r="200" spans="28:36">
      <c r="AB200" s="165" t="str">
        <f t="shared" si="87"/>
        <v>Estonia</v>
      </c>
      <c r="AC200" s="165" t="str">
        <f t="shared" si="84"/>
        <v>Flyg</v>
      </c>
      <c r="AD200" s="165" t="str">
        <f t="shared" ref="AD200" si="91">$Z$15</f>
        <v>Flyg - Långdistans - Premium economy</v>
      </c>
      <c r="AE200" s="165" t="str">
        <f t="shared" si="86"/>
        <v>EstoniaFlyg - Långdistans - Premium economy</v>
      </c>
      <c r="AF200" s="165">
        <v>2024</v>
      </c>
      <c r="AG200" s="165">
        <v>0.35952519328859062</v>
      </c>
      <c r="AH200" s="165" t="s">
        <v>71</v>
      </c>
      <c r="AI200" s="165" t="s">
        <v>24</v>
      </c>
      <c r="AJ200" s="165" t="s">
        <v>75</v>
      </c>
    </row>
    <row r="201" spans="28:36">
      <c r="AB201" s="165" t="str">
        <f t="shared" si="87"/>
        <v>Estonia</v>
      </c>
      <c r="AC201" s="165" t="str">
        <f t="shared" si="84"/>
        <v>Flyg</v>
      </c>
      <c r="AD201" s="165" t="str">
        <f t="shared" ref="AD201" si="92">$Z$16</f>
        <v>Flyg - Långdistans - Business class</v>
      </c>
      <c r="AE201" s="165" t="str">
        <f t="shared" si="86"/>
        <v>EstoniaFlyg - Långdistans - Business class</v>
      </c>
      <c r="AF201" s="165">
        <v>2024</v>
      </c>
      <c r="AG201" s="165">
        <v>0.65165000000000006</v>
      </c>
      <c r="AH201" s="165" t="s">
        <v>71</v>
      </c>
      <c r="AI201" s="165" t="s">
        <v>24</v>
      </c>
      <c r="AJ201" s="165" t="s">
        <v>75</v>
      </c>
    </row>
    <row r="202" spans="28:36">
      <c r="AB202" s="165" t="str">
        <f t="shared" si="87"/>
        <v>Estonia</v>
      </c>
      <c r="AC202" s="165" t="str">
        <f t="shared" si="84"/>
        <v>Flyg</v>
      </c>
      <c r="AD202" s="165" t="str">
        <f t="shared" ref="AD202" si="93">$Z$17</f>
        <v>Flyg - Långdistans - First class</v>
      </c>
      <c r="AE202" s="165" t="str">
        <f t="shared" si="86"/>
        <v>EstoniaFlyg - Långdistans - First class</v>
      </c>
      <c r="AF202" s="165">
        <v>2024</v>
      </c>
      <c r="AG202" s="165">
        <v>0.89884302953020123</v>
      </c>
      <c r="AH202" s="165" t="s">
        <v>71</v>
      </c>
      <c r="AI202" s="165" t="s">
        <v>24</v>
      </c>
      <c r="AJ202" s="165" t="s">
        <v>75</v>
      </c>
    </row>
    <row r="203" spans="28:36">
      <c r="AB203" s="165" t="str">
        <f t="shared" ref="AB203:AB208" si="94">$A$15</f>
        <v>Finland</v>
      </c>
      <c r="AC203" s="165" t="str">
        <f t="shared" si="84"/>
        <v>Flyg</v>
      </c>
      <c r="AD203" s="165" t="str">
        <f t="shared" ref="AD203" si="95">$Z$12</f>
        <v>Flyg - Kortdistans - Ekonomiklass</v>
      </c>
      <c r="AE203" s="165" t="str">
        <f t="shared" si="86"/>
        <v>FinlandFlyg - Kortdistans - Ekonomiklass</v>
      </c>
      <c r="AF203" s="165">
        <v>2024</v>
      </c>
      <c r="AG203" s="165">
        <v>0.20535935436241612</v>
      </c>
      <c r="AH203" s="165" t="s">
        <v>71</v>
      </c>
      <c r="AI203" s="165" t="s">
        <v>24</v>
      </c>
      <c r="AJ203" s="165" t="s">
        <v>75</v>
      </c>
    </row>
    <row r="204" spans="28:36">
      <c r="AB204" s="165" t="str">
        <f t="shared" si="94"/>
        <v>Finland</v>
      </c>
      <c r="AC204" s="165" t="str">
        <f t="shared" si="84"/>
        <v>Flyg</v>
      </c>
      <c r="AD204" s="165" t="str">
        <f t="shared" ref="AD204" si="96">$Z$13</f>
        <v>Flyg - Kortdistans - Business class</v>
      </c>
      <c r="AE204" s="165" t="str">
        <f t="shared" si="86"/>
        <v>FinlandFlyg - Kortdistans - Business class</v>
      </c>
      <c r="AF204" s="165">
        <v>2024</v>
      </c>
      <c r="AG204" s="165">
        <v>0.30803287785234901</v>
      </c>
      <c r="AH204" s="165" t="s">
        <v>71</v>
      </c>
      <c r="AI204" s="165" t="s">
        <v>24</v>
      </c>
      <c r="AJ204" s="165" t="s">
        <v>75</v>
      </c>
    </row>
    <row r="205" spans="28:36">
      <c r="AB205" s="165" t="str">
        <f t="shared" si="94"/>
        <v>Finland</v>
      </c>
      <c r="AC205" s="165" t="str">
        <f t="shared" si="84"/>
        <v>Flyg</v>
      </c>
      <c r="AD205" s="165" t="str">
        <f t="shared" ref="AD205" si="97">$Z$14</f>
        <v>Flyg - Långdistans - Ekonomiklass</v>
      </c>
      <c r="AE205" s="165" t="str">
        <f t="shared" si="86"/>
        <v>FinlandFlyg - Långdistans - Ekonomiklass</v>
      </c>
      <c r="AF205" s="165">
        <v>2024</v>
      </c>
      <c r="AG205" s="165">
        <v>0.22471828053691276</v>
      </c>
      <c r="AH205" s="165" t="s">
        <v>71</v>
      </c>
      <c r="AI205" s="165" t="s">
        <v>24</v>
      </c>
      <c r="AJ205" s="165" t="s">
        <v>75</v>
      </c>
    </row>
    <row r="206" spans="28:36">
      <c r="AB206" s="165" t="str">
        <f t="shared" si="94"/>
        <v>Finland</v>
      </c>
      <c r="AC206" s="165" t="str">
        <f t="shared" si="84"/>
        <v>Flyg</v>
      </c>
      <c r="AD206" s="165" t="str">
        <f t="shared" ref="AD206" si="98">$Z$15</f>
        <v>Flyg - Långdistans - Premium economy</v>
      </c>
      <c r="AE206" s="165" t="str">
        <f t="shared" si="86"/>
        <v>FinlandFlyg - Långdistans - Premium economy</v>
      </c>
      <c r="AF206" s="165">
        <v>2024</v>
      </c>
      <c r="AG206" s="165">
        <v>0.35952519328859062</v>
      </c>
      <c r="AH206" s="165" t="s">
        <v>71</v>
      </c>
      <c r="AI206" s="165" t="s">
        <v>24</v>
      </c>
      <c r="AJ206" s="165" t="s">
        <v>75</v>
      </c>
    </row>
    <row r="207" spans="28:36">
      <c r="AB207" s="165" t="str">
        <f t="shared" si="94"/>
        <v>Finland</v>
      </c>
      <c r="AC207" s="165" t="str">
        <f t="shared" si="84"/>
        <v>Flyg</v>
      </c>
      <c r="AD207" s="165" t="str">
        <f t="shared" ref="AD207" si="99">$Z$16</f>
        <v>Flyg - Långdistans - Business class</v>
      </c>
      <c r="AE207" s="165" t="str">
        <f t="shared" si="86"/>
        <v>FinlandFlyg - Långdistans - Business class</v>
      </c>
      <c r="AF207" s="165">
        <v>2024</v>
      </c>
      <c r="AG207" s="165">
        <v>0.65165000000000006</v>
      </c>
      <c r="AH207" s="165" t="s">
        <v>71</v>
      </c>
      <c r="AI207" s="165" t="s">
        <v>24</v>
      </c>
      <c r="AJ207" s="165" t="s">
        <v>75</v>
      </c>
    </row>
    <row r="208" spans="28:36">
      <c r="AB208" s="165" t="str">
        <f t="shared" si="94"/>
        <v>Finland</v>
      </c>
      <c r="AC208" s="165" t="str">
        <f t="shared" si="84"/>
        <v>Flyg</v>
      </c>
      <c r="AD208" s="165" t="str">
        <f t="shared" ref="AD208" si="100">$Z$17</f>
        <v>Flyg - Långdistans - First class</v>
      </c>
      <c r="AE208" s="165" t="str">
        <f t="shared" si="86"/>
        <v>FinlandFlyg - Långdistans - First class</v>
      </c>
      <c r="AF208" s="165">
        <v>2024</v>
      </c>
      <c r="AG208" s="165">
        <v>0.89884302953020123</v>
      </c>
      <c r="AH208" s="165" t="s">
        <v>71</v>
      </c>
      <c r="AI208" s="165" t="s">
        <v>24</v>
      </c>
      <c r="AJ208" s="165" t="s">
        <v>75</v>
      </c>
    </row>
    <row r="209" spans="28:36">
      <c r="AB209" s="165" t="str">
        <f t="shared" ref="AB209:AB214" si="101">$A$16</f>
        <v>France</v>
      </c>
      <c r="AC209" s="165" t="str">
        <f t="shared" si="84"/>
        <v>Flyg</v>
      </c>
      <c r="AD209" s="165" t="str">
        <f t="shared" ref="AD209" si="102">$Z$12</f>
        <v>Flyg - Kortdistans - Ekonomiklass</v>
      </c>
      <c r="AE209" s="165" t="str">
        <f t="shared" si="86"/>
        <v>FranceFlyg - Kortdistans - Ekonomiklass</v>
      </c>
      <c r="AF209" s="165">
        <v>2024</v>
      </c>
      <c r="AG209" s="165">
        <v>0.20535935436241612</v>
      </c>
      <c r="AH209" s="165" t="s">
        <v>71</v>
      </c>
      <c r="AI209" s="165" t="s">
        <v>24</v>
      </c>
      <c r="AJ209" s="165" t="s">
        <v>75</v>
      </c>
    </row>
    <row r="210" spans="28:36">
      <c r="AB210" s="165" t="str">
        <f t="shared" si="101"/>
        <v>France</v>
      </c>
      <c r="AC210" s="165" t="str">
        <f t="shared" si="84"/>
        <v>Flyg</v>
      </c>
      <c r="AD210" s="165" t="str">
        <f t="shared" ref="AD210" si="103">$Z$13</f>
        <v>Flyg - Kortdistans - Business class</v>
      </c>
      <c r="AE210" s="165" t="str">
        <f t="shared" si="86"/>
        <v>FranceFlyg - Kortdistans - Business class</v>
      </c>
      <c r="AF210" s="165">
        <v>2024</v>
      </c>
      <c r="AG210" s="165">
        <v>0.30803287785234901</v>
      </c>
      <c r="AH210" s="165" t="s">
        <v>71</v>
      </c>
      <c r="AI210" s="165" t="s">
        <v>24</v>
      </c>
      <c r="AJ210" s="165" t="s">
        <v>75</v>
      </c>
    </row>
    <row r="211" spans="28:36">
      <c r="AB211" s="165" t="str">
        <f t="shared" si="101"/>
        <v>France</v>
      </c>
      <c r="AC211" s="165" t="str">
        <f t="shared" si="84"/>
        <v>Flyg</v>
      </c>
      <c r="AD211" s="165" t="str">
        <f t="shared" ref="AD211" si="104">$Z$14</f>
        <v>Flyg - Långdistans - Ekonomiklass</v>
      </c>
      <c r="AE211" s="165" t="str">
        <f t="shared" si="86"/>
        <v>FranceFlyg - Långdistans - Ekonomiklass</v>
      </c>
      <c r="AF211" s="165">
        <v>2024</v>
      </c>
      <c r="AG211" s="165">
        <v>0.22471828053691276</v>
      </c>
      <c r="AH211" s="165" t="s">
        <v>71</v>
      </c>
      <c r="AI211" s="165" t="s">
        <v>24</v>
      </c>
      <c r="AJ211" s="165" t="s">
        <v>75</v>
      </c>
    </row>
    <row r="212" spans="28:36">
      <c r="AB212" s="165" t="str">
        <f t="shared" si="101"/>
        <v>France</v>
      </c>
      <c r="AC212" s="165" t="str">
        <f t="shared" si="84"/>
        <v>Flyg</v>
      </c>
      <c r="AD212" s="165" t="str">
        <f t="shared" ref="AD212" si="105">$Z$15</f>
        <v>Flyg - Långdistans - Premium economy</v>
      </c>
      <c r="AE212" s="165" t="str">
        <f t="shared" si="86"/>
        <v>FranceFlyg - Långdistans - Premium economy</v>
      </c>
      <c r="AF212" s="165">
        <v>2024</v>
      </c>
      <c r="AG212" s="165">
        <v>0.35952519328859062</v>
      </c>
      <c r="AH212" s="165" t="s">
        <v>71</v>
      </c>
      <c r="AI212" s="165" t="s">
        <v>24</v>
      </c>
      <c r="AJ212" s="165" t="s">
        <v>75</v>
      </c>
    </row>
    <row r="213" spans="28:36">
      <c r="AB213" s="165" t="str">
        <f t="shared" si="101"/>
        <v>France</v>
      </c>
      <c r="AC213" s="165" t="str">
        <f t="shared" si="84"/>
        <v>Flyg</v>
      </c>
      <c r="AD213" s="165" t="str">
        <f t="shared" ref="AD213" si="106">$Z$16</f>
        <v>Flyg - Långdistans - Business class</v>
      </c>
      <c r="AE213" s="165" t="str">
        <f t="shared" si="86"/>
        <v>FranceFlyg - Långdistans - Business class</v>
      </c>
      <c r="AF213" s="165">
        <v>2024</v>
      </c>
      <c r="AG213" s="165">
        <v>0.65165000000000006</v>
      </c>
      <c r="AH213" s="165" t="s">
        <v>71</v>
      </c>
      <c r="AI213" s="165" t="s">
        <v>24</v>
      </c>
      <c r="AJ213" s="165" t="s">
        <v>75</v>
      </c>
    </row>
    <row r="214" spans="28:36">
      <c r="AB214" s="165" t="str">
        <f t="shared" si="101"/>
        <v>France</v>
      </c>
      <c r="AC214" s="165" t="str">
        <f t="shared" si="84"/>
        <v>Flyg</v>
      </c>
      <c r="AD214" s="165" t="str">
        <f t="shared" ref="AD214" si="107">$Z$17</f>
        <v>Flyg - Långdistans - First class</v>
      </c>
      <c r="AE214" s="165" t="str">
        <f t="shared" si="86"/>
        <v>FranceFlyg - Långdistans - First class</v>
      </c>
      <c r="AF214" s="165">
        <v>2024</v>
      </c>
      <c r="AG214" s="165">
        <v>0.89884302953020123</v>
      </c>
      <c r="AH214" s="165" t="s">
        <v>71</v>
      </c>
      <c r="AI214" s="165" t="s">
        <v>24</v>
      </c>
      <c r="AJ214" s="165" t="s">
        <v>75</v>
      </c>
    </row>
    <row r="215" spans="28:36">
      <c r="AB215" s="165" t="str">
        <f t="shared" ref="AB215:AB220" si="108">$A$17</f>
        <v>Germany</v>
      </c>
      <c r="AC215" s="165" t="str">
        <f t="shared" si="84"/>
        <v>Flyg</v>
      </c>
      <c r="AD215" s="165" t="str">
        <f t="shared" ref="AD215" si="109">$Z$12</f>
        <v>Flyg - Kortdistans - Ekonomiklass</v>
      </c>
      <c r="AE215" s="165" t="str">
        <f t="shared" si="86"/>
        <v>GermanyFlyg - Kortdistans - Ekonomiklass</v>
      </c>
      <c r="AF215" s="165">
        <v>2024</v>
      </c>
      <c r="AG215" s="165">
        <v>0.20535935436241612</v>
      </c>
      <c r="AH215" s="165" t="s">
        <v>71</v>
      </c>
      <c r="AI215" s="165" t="s">
        <v>24</v>
      </c>
      <c r="AJ215" s="165" t="s">
        <v>75</v>
      </c>
    </row>
    <row r="216" spans="28:36">
      <c r="AB216" s="165" t="str">
        <f t="shared" si="108"/>
        <v>Germany</v>
      </c>
      <c r="AC216" s="165" t="str">
        <f t="shared" si="84"/>
        <v>Flyg</v>
      </c>
      <c r="AD216" s="165" t="str">
        <f t="shared" ref="AD216" si="110">$Z$13</f>
        <v>Flyg - Kortdistans - Business class</v>
      </c>
      <c r="AE216" s="165" t="str">
        <f t="shared" si="86"/>
        <v>GermanyFlyg - Kortdistans - Business class</v>
      </c>
      <c r="AF216" s="165">
        <v>2024</v>
      </c>
      <c r="AG216" s="165">
        <v>0.30803287785234901</v>
      </c>
      <c r="AH216" s="165" t="s">
        <v>71</v>
      </c>
      <c r="AI216" s="165" t="s">
        <v>24</v>
      </c>
      <c r="AJ216" s="165" t="s">
        <v>75</v>
      </c>
    </row>
    <row r="217" spans="28:36">
      <c r="AB217" s="165" t="str">
        <f t="shared" si="108"/>
        <v>Germany</v>
      </c>
      <c r="AC217" s="165" t="str">
        <f t="shared" si="84"/>
        <v>Flyg</v>
      </c>
      <c r="AD217" s="165" t="str">
        <f t="shared" ref="AD217" si="111">$Z$14</f>
        <v>Flyg - Långdistans - Ekonomiklass</v>
      </c>
      <c r="AE217" s="165" t="str">
        <f t="shared" si="86"/>
        <v>GermanyFlyg - Långdistans - Ekonomiklass</v>
      </c>
      <c r="AF217" s="165">
        <v>2024</v>
      </c>
      <c r="AG217" s="165">
        <v>0.22471828053691276</v>
      </c>
      <c r="AH217" s="165" t="s">
        <v>71</v>
      </c>
      <c r="AI217" s="165" t="s">
        <v>24</v>
      </c>
      <c r="AJ217" s="165" t="s">
        <v>75</v>
      </c>
    </row>
    <row r="218" spans="28:36">
      <c r="AB218" s="165" t="str">
        <f t="shared" si="108"/>
        <v>Germany</v>
      </c>
      <c r="AC218" s="165" t="str">
        <f t="shared" si="84"/>
        <v>Flyg</v>
      </c>
      <c r="AD218" s="165" t="str">
        <f t="shared" ref="AD218" si="112">$Z$15</f>
        <v>Flyg - Långdistans - Premium economy</v>
      </c>
      <c r="AE218" s="165" t="str">
        <f t="shared" si="86"/>
        <v>GermanyFlyg - Långdistans - Premium economy</v>
      </c>
      <c r="AF218" s="165">
        <v>2024</v>
      </c>
      <c r="AG218" s="165">
        <v>0.35952519328859062</v>
      </c>
      <c r="AH218" s="165" t="s">
        <v>71</v>
      </c>
      <c r="AI218" s="165" t="s">
        <v>24</v>
      </c>
      <c r="AJ218" s="165" t="s">
        <v>75</v>
      </c>
    </row>
    <row r="219" spans="28:36">
      <c r="AB219" s="165" t="str">
        <f t="shared" si="108"/>
        <v>Germany</v>
      </c>
      <c r="AC219" s="165" t="str">
        <f t="shared" si="84"/>
        <v>Flyg</v>
      </c>
      <c r="AD219" s="165" t="str">
        <f t="shared" ref="AD219" si="113">$Z$16</f>
        <v>Flyg - Långdistans - Business class</v>
      </c>
      <c r="AE219" s="165" t="str">
        <f t="shared" si="86"/>
        <v>GermanyFlyg - Långdistans - Business class</v>
      </c>
      <c r="AF219" s="165">
        <v>2024</v>
      </c>
      <c r="AG219" s="165">
        <v>0.65165000000000006</v>
      </c>
      <c r="AH219" s="165" t="s">
        <v>71</v>
      </c>
      <c r="AI219" s="165" t="s">
        <v>24</v>
      </c>
      <c r="AJ219" s="165" t="s">
        <v>75</v>
      </c>
    </row>
    <row r="220" spans="28:36">
      <c r="AB220" s="165" t="str">
        <f t="shared" si="108"/>
        <v>Germany</v>
      </c>
      <c r="AC220" s="165" t="str">
        <f t="shared" si="84"/>
        <v>Flyg</v>
      </c>
      <c r="AD220" s="165" t="str">
        <f t="shared" ref="AD220" si="114">$Z$17</f>
        <v>Flyg - Långdistans - First class</v>
      </c>
      <c r="AE220" s="165" t="str">
        <f t="shared" si="86"/>
        <v>GermanyFlyg - Långdistans - First class</v>
      </c>
      <c r="AF220" s="165">
        <v>2024</v>
      </c>
      <c r="AG220" s="165">
        <v>0.89884302953020123</v>
      </c>
      <c r="AH220" s="165" t="s">
        <v>71</v>
      </c>
      <c r="AI220" s="165" t="s">
        <v>24</v>
      </c>
      <c r="AJ220" s="165" t="s">
        <v>75</v>
      </c>
    </row>
    <row r="221" spans="28:36">
      <c r="AB221" s="165" t="str">
        <f t="shared" ref="AB221:AB226" si="115">$A$18</f>
        <v>Greece</v>
      </c>
      <c r="AC221" s="165" t="str">
        <f t="shared" si="84"/>
        <v>Flyg</v>
      </c>
      <c r="AD221" s="165" t="str">
        <f t="shared" ref="AD221" si="116">$Z$12</f>
        <v>Flyg - Kortdistans - Ekonomiklass</v>
      </c>
      <c r="AE221" s="165" t="str">
        <f t="shared" si="86"/>
        <v>GreeceFlyg - Kortdistans - Ekonomiklass</v>
      </c>
      <c r="AF221" s="165">
        <v>2024</v>
      </c>
      <c r="AG221" s="165">
        <v>0.20535935436241612</v>
      </c>
      <c r="AH221" s="165" t="s">
        <v>71</v>
      </c>
      <c r="AI221" s="165" t="s">
        <v>24</v>
      </c>
      <c r="AJ221" s="165" t="s">
        <v>75</v>
      </c>
    </row>
    <row r="222" spans="28:36">
      <c r="AB222" s="165" t="str">
        <f t="shared" si="115"/>
        <v>Greece</v>
      </c>
      <c r="AC222" s="165" t="str">
        <f t="shared" si="84"/>
        <v>Flyg</v>
      </c>
      <c r="AD222" s="165" t="str">
        <f t="shared" ref="AD222" si="117">$Z$13</f>
        <v>Flyg - Kortdistans - Business class</v>
      </c>
      <c r="AE222" s="165" t="str">
        <f t="shared" si="86"/>
        <v>GreeceFlyg - Kortdistans - Business class</v>
      </c>
      <c r="AF222" s="165">
        <v>2024</v>
      </c>
      <c r="AG222" s="165">
        <v>0.30803287785234901</v>
      </c>
      <c r="AH222" s="165" t="s">
        <v>71</v>
      </c>
      <c r="AI222" s="165" t="s">
        <v>24</v>
      </c>
      <c r="AJ222" s="165" t="s">
        <v>75</v>
      </c>
    </row>
    <row r="223" spans="28:36">
      <c r="AB223" s="165" t="str">
        <f t="shared" si="115"/>
        <v>Greece</v>
      </c>
      <c r="AC223" s="165" t="str">
        <f t="shared" si="84"/>
        <v>Flyg</v>
      </c>
      <c r="AD223" s="165" t="str">
        <f t="shared" ref="AD223" si="118">$Z$14</f>
        <v>Flyg - Långdistans - Ekonomiklass</v>
      </c>
      <c r="AE223" s="165" t="str">
        <f t="shared" si="86"/>
        <v>GreeceFlyg - Långdistans - Ekonomiklass</v>
      </c>
      <c r="AF223" s="165">
        <v>2024</v>
      </c>
      <c r="AG223" s="165">
        <v>0.22471828053691276</v>
      </c>
      <c r="AH223" s="165" t="s">
        <v>71</v>
      </c>
      <c r="AI223" s="165" t="s">
        <v>24</v>
      </c>
      <c r="AJ223" s="165" t="s">
        <v>75</v>
      </c>
    </row>
    <row r="224" spans="28:36">
      <c r="AB224" s="165" t="str">
        <f t="shared" si="115"/>
        <v>Greece</v>
      </c>
      <c r="AC224" s="165" t="str">
        <f t="shared" si="84"/>
        <v>Flyg</v>
      </c>
      <c r="AD224" s="165" t="str">
        <f t="shared" ref="AD224" si="119">$Z$15</f>
        <v>Flyg - Långdistans - Premium economy</v>
      </c>
      <c r="AE224" s="165" t="str">
        <f t="shared" si="86"/>
        <v>GreeceFlyg - Långdistans - Premium economy</v>
      </c>
      <c r="AF224" s="165">
        <v>2024</v>
      </c>
      <c r="AG224" s="165">
        <v>0.35952519328859062</v>
      </c>
      <c r="AH224" s="165" t="s">
        <v>71</v>
      </c>
      <c r="AI224" s="165" t="s">
        <v>24</v>
      </c>
      <c r="AJ224" s="165" t="s">
        <v>75</v>
      </c>
    </row>
    <row r="225" spans="28:36">
      <c r="AB225" s="165" t="str">
        <f t="shared" si="115"/>
        <v>Greece</v>
      </c>
      <c r="AC225" s="165" t="str">
        <f t="shared" si="84"/>
        <v>Flyg</v>
      </c>
      <c r="AD225" s="165" t="str">
        <f t="shared" ref="AD225" si="120">$Z$16</f>
        <v>Flyg - Långdistans - Business class</v>
      </c>
      <c r="AE225" s="165" t="str">
        <f t="shared" si="86"/>
        <v>GreeceFlyg - Långdistans - Business class</v>
      </c>
      <c r="AF225" s="165">
        <v>2024</v>
      </c>
      <c r="AG225" s="165">
        <v>0.65165000000000006</v>
      </c>
      <c r="AH225" s="165" t="s">
        <v>71</v>
      </c>
      <c r="AI225" s="165" t="s">
        <v>24</v>
      </c>
      <c r="AJ225" s="165" t="s">
        <v>75</v>
      </c>
    </row>
    <row r="226" spans="28:36">
      <c r="AB226" s="165" t="str">
        <f t="shared" si="115"/>
        <v>Greece</v>
      </c>
      <c r="AC226" s="165" t="str">
        <f t="shared" si="84"/>
        <v>Flyg</v>
      </c>
      <c r="AD226" s="165" t="str">
        <f t="shared" ref="AD226" si="121">$Z$17</f>
        <v>Flyg - Långdistans - First class</v>
      </c>
      <c r="AE226" s="165" t="str">
        <f t="shared" si="86"/>
        <v>GreeceFlyg - Långdistans - First class</v>
      </c>
      <c r="AF226" s="165">
        <v>2024</v>
      </c>
      <c r="AG226" s="165">
        <v>0.89884302953020123</v>
      </c>
      <c r="AH226" s="165" t="s">
        <v>71</v>
      </c>
      <c r="AI226" s="165" t="s">
        <v>24</v>
      </c>
      <c r="AJ226" s="165" t="s">
        <v>75</v>
      </c>
    </row>
    <row r="227" spans="28:36">
      <c r="AB227" s="165" t="str">
        <f t="shared" ref="AB227:AB232" si="122">$A$19</f>
        <v>Hungary</v>
      </c>
      <c r="AC227" s="165" t="str">
        <f t="shared" si="84"/>
        <v>Flyg</v>
      </c>
      <c r="AD227" s="165" t="str">
        <f t="shared" ref="AD227" si="123">$Z$12</f>
        <v>Flyg - Kortdistans - Ekonomiklass</v>
      </c>
      <c r="AE227" s="165" t="str">
        <f t="shared" si="86"/>
        <v>HungaryFlyg - Kortdistans - Ekonomiklass</v>
      </c>
      <c r="AF227" s="165">
        <v>2024</v>
      </c>
      <c r="AG227" s="165">
        <v>0.20535935436241612</v>
      </c>
      <c r="AH227" s="165" t="s">
        <v>71</v>
      </c>
      <c r="AI227" s="165" t="s">
        <v>24</v>
      </c>
      <c r="AJ227" s="165" t="s">
        <v>75</v>
      </c>
    </row>
    <row r="228" spans="28:36">
      <c r="AB228" s="165" t="str">
        <f t="shared" si="122"/>
        <v>Hungary</v>
      </c>
      <c r="AC228" s="165" t="str">
        <f t="shared" si="84"/>
        <v>Flyg</v>
      </c>
      <c r="AD228" s="165" t="str">
        <f t="shared" ref="AD228" si="124">$Z$13</f>
        <v>Flyg - Kortdistans - Business class</v>
      </c>
      <c r="AE228" s="165" t="str">
        <f t="shared" si="86"/>
        <v>HungaryFlyg - Kortdistans - Business class</v>
      </c>
      <c r="AF228" s="165">
        <v>2024</v>
      </c>
      <c r="AG228" s="165">
        <v>0.30803287785234901</v>
      </c>
      <c r="AH228" s="165" t="s">
        <v>71</v>
      </c>
      <c r="AI228" s="165" t="s">
        <v>24</v>
      </c>
      <c r="AJ228" s="165" t="s">
        <v>75</v>
      </c>
    </row>
    <row r="229" spans="28:36">
      <c r="AB229" s="165" t="str">
        <f t="shared" si="122"/>
        <v>Hungary</v>
      </c>
      <c r="AC229" s="165" t="str">
        <f t="shared" si="84"/>
        <v>Flyg</v>
      </c>
      <c r="AD229" s="165" t="str">
        <f t="shared" ref="AD229" si="125">$Z$14</f>
        <v>Flyg - Långdistans - Ekonomiklass</v>
      </c>
      <c r="AE229" s="165" t="str">
        <f t="shared" si="86"/>
        <v>HungaryFlyg - Långdistans - Ekonomiklass</v>
      </c>
      <c r="AF229" s="165">
        <v>2024</v>
      </c>
      <c r="AG229" s="165">
        <v>0.22471828053691276</v>
      </c>
      <c r="AH229" s="165" t="s">
        <v>71</v>
      </c>
      <c r="AI229" s="165" t="s">
        <v>24</v>
      </c>
      <c r="AJ229" s="165" t="s">
        <v>75</v>
      </c>
    </row>
    <row r="230" spans="28:36">
      <c r="AB230" s="165" t="str">
        <f t="shared" si="122"/>
        <v>Hungary</v>
      </c>
      <c r="AC230" s="165" t="str">
        <f t="shared" si="84"/>
        <v>Flyg</v>
      </c>
      <c r="AD230" s="165" t="str">
        <f t="shared" ref="AD230" si="126">$Z$15</f>
        <v>Flyg - Långdistans - Premium economy</v>
      </c>
      <c r="AE230" s="165" t="str">
        <f t="shared" si="86"/>
        <v>HungaryFlyg - Långdistans - Premium economy</v>
      </c>
      <c r="AF230" s="165">
        <v>2024</v>
      </c>
      <c r="AG230" s="165">
        <v>0.35952519328859062</v>
      </c>
      <c r="AH230" s="165" t="s">
        <v>71</v>
      </c>
      <c r="AI230" s="165" t="s">
        <v>24</v>
      </c>
      <c r="AJ230" s="165" t="s">
        <v>75</v>
      </c>
    </row>
    <row r="231" spans="28:36">
      <c r="AB231" s="165" t="str">
        <f t="shared" si="122"/>
        <v>Hungary</v>
      </c>
      <c r="AC231" s="165" t="str">
        <f t="shared" si="84"/>
        <v>Flyg</v>
      </c>
      <c r="AD231" s="165" t="str">
        <f t="shared" ref="AD231" si="127">$Z$16</f>
        <v>Flyg - Långdistans - Business class</v>
      </c>
      <c r="AE231" s="165" t="str">
        <f t="shared" si="86"/>
        <v>HungaryFlyg - Långdistans - Business class</v>
      </c>
      <c r="AF231" s="165">
        <v>2024</v>
      </c>
      <c r="AG231" s="165">
        <v>0.65165000000000006</v>
      </c>
      <c r="AH231" s="165" t="s">
        <v>71</v>
      </c>
      <c r="AI231" s="165" t="s">
        <v>24</v>
      </c>
      <c r="AJ231" s="165" t="s">
        <v>75</v>
      </c>
    </row>
    <row r="232" spans="28:36">
      <c r="AB232" s="165" t="str">
        <f t="shared" si="122"/>
        <v>Hungary</v>
      </c>
      <c r="AC232" s="165" t="str">
        <f t="shared" si="84"/>
        <v>Flyg</v>
      </c>
      <c r="AD232" s="165" t="str">
        <f t="shared" ref="AD232" si="128">$Z$17</f>
        <v>Flyg - Långdistans - First class</v>
      </c>
      <c r="AE232" s="165" t="str">
        <f t="shared" si="86"/>
        <v>HungaryFlyg - Långdistans - First class</v>
      </c>
      <c r="AF232" s="165">
        <v>2024</v>
      </c>
      <c r="AG232" s="165">
        <v>0.89884302953020123</v>
      </c>
      <c r="AH232" s="165" t="s">
        <v>71</v>
      </c>
      <c r="AI232" s="165" t="s">
        <v>24</v>
      </c>
      <c r="AJ232" s="165" t="s">
        <v>75</v>
      </c>
    </row>
    <row r="233" spans="28:36">
      <c r="AB233" s="165" t="str">
        <f t="shared" ref="AB233:AB238" si="129">$A$20</f>
        <v>Iceland</v>
      </c>
      <c r="AC233" s="165" t="str">
        <f t="shared" si="84"/>
        <v>Flyg</v>
      </c>
      <c r="AD233" s="165" t="str">
        <f t="shared" ref="AD233" si="130">$Z$12</f>
        <v>Flyg - Kortdistans - Ekonomiklass</v>
      </c>
      <c r="AE233" s="165" t="str">
        <f t="shared" si="86"/>
        <v>IcelandFlyg - Kortdistans - Ekonomiklass</v>
      </c>
      <c r="AF233" s="165">
        <v>2024</v>
      </c>
      <c r="AG233" s="165">
        <v>0.20535935436241612</v>
      </c>
      <c r="AH233" s="165" t="s">
        <v>71</v>
      </c>
      <c r="AI233" s="165" t="s">
        <v>24</v>
      </c>
      <c r="AJ233" s="165" t="s">
        <v>75</v>
      </c>
    </row>
    <row r="234" spans="28:36">
      <c r="AB234" s="165" t="str">
        <f t="shared" si="129"/>
        <v>Iceland</v>
      </c>
      <c r="AC234" s="165" t="str">
        <f t="shared" si="84"/>
        <v>Flyg</v>
      </c>
      <c r="AD234" s="165" t="str">
        <f t="shared" ref="AD234" si="131">$Z$13</f>
        <v>Flyg - Kortdistans - Business class</v>
      </c>
      <c r="AE234" s="165" t="str">
        <f t="shared" si="86"/>
        <v>IcelandFlyg - Kortdistans - Business class</v>
      </c>
      <c r="AF234" s="165">
        <v>2024</v>
      </c>
      <c r="AG234" s="165">
        <v>0.30803287785234901</v>
      </c>
      <c r="AH234" s="165" t="s">
        <v>71</v>
      </c>
      <c r="AI234" s="165" t="s">
        <v>24</v>
      </c>
      <c r="AJ234" s="165" t="s">
        <v>75</v>
      </c>
    </row>
    <row r="235" spans="28:36">
      <c r="AB235" s="165" t="str">
        <f t="shared" si="129"/>
        <v>Iceland</v>
      </c>
      <c r="AC235" s="165" t="str">
        <f t="shared" si="84"/>
        <v>Flyg</v>
      </c>
      <c r="AD235" s="165" t="str">
        <f t="shared" ref="AD235" si="132">$Z$14</f>
        <v>Flyg - Långdistans - Ekonomiklass</v>
      </c>
      <c r="AE235" s="165" t="str">
        <f t="shared" si="86"/>
        <v>IcelandFlyg - Långdistans - Ekonomiklass</v>
      </c>
      <c r="AF235" s="165">
        <v>2024</v>
      </c>
      <c r="AG235" s="165">
        <v>0.22471828053691276</v>
      </c>
      <c r="AH235" s="165" t="s">
        <v>71</v>
      </c>
      <c r="AI235" s="165" t="s">
        <v>24</v>
      </c>
      <c r="AJ235" s="165" t="s">
        <v>75</v>
      </c>
    </row>
    <row r="236" spans="28:36">
      <c r="AB236" s="165" t="str">
        <f t="shared" si="129"/>
        <v>Iceland</v>
      </c>
      <c r="AC236" s="165" t="str">
        <f t="shared" si="84"/>
        <v>Flyg</v>
      </c>
      <c r="AD236" s="165" t="str">
        <f t="shared" ref="AD236" si="133">$Z$15</f>
        <v>Flyg - Långdistans - Premium economy</v>
      </c>
      <c r="AE236" s="165" t="str">
        <f t="shared" si="86"/>
        <v>IcelandFlyg - Långdistans - Premium economy</v>
      </c>
      <c r="AF236" s="165">
        <v>2024</v>
      </c>
      <c r="AG236" s="165">
        <v>0.35952519328859062</v>
      </c>
      <c r="AH236" s="165" t="s">
        <v>71</v>
      </c>
      <c r="AI236" s="165" t="s">
        <v>24</v>
      </c>
      <c r="AJ236" s="165" t="s">
        <v>75</v>
      </c>
    </row>
    <row r="237" spans="28:36">
      <c r="AB237" s="165" t="str">
        <f t="shared" si="129"/>
        <v>Iceland</v>
      </c>
      <c r="AC237" s="165" t="str">
        <f t="shared" si="84"/>
        <v>Flyg</v>
      </c>
      <c r="AD237" s="165" t="str">
        <f t="shared" ref="AD237" si="134">$Z$16</f>
        <v>Flyg - Långdistans - Business class</v>
      </c>
      <c r="AE237" s="165" t="str">
        <f t="shared" si="86"/>
        <v>IcelandFlyg - Långdistans - Business class</v>
      </c>
      <c r="AF237" s="165">
        <v>2024</v>
      </c>
      <c r="AG237" s="165">
        <v>0.65165000000000006</v>
      </c>
      <c r="AH237" s="165" t="s">
        <v>71</v>
      </c>
      <c r="AI237" s="165" t="s">
        <v>24</v>
      </c>
      <c r="AJ237" s="165" t="s">
        <v>75</v>
      </c>
    </row>
    <row r="238" spans="28:36">
      <c r="AB238" s="165" t="str">
        <f t="shared" si="129"/>
        <v>Iceland</v>
      </c>
      <c r="AC238" s="165" t="str">
        <f t="shared" si="84"/>
        <v>Flyg</v>
      </c>
      <c r="AD238" s="165" t="str">
        <f t="shared" ref="AD238" si="135">$Z$17</f>
        <v>Flyg - Långdistans - First class</v>
      </c>
      <c r="AE238" s="165" t="str">
        <f t="shared" si="86"/>
        <v>IcelandFlyg - Långdistans - First class</v>
      </c>
      <c r="AF238" s="165">
        <v>2024</v>
      </c>
      <c r="AG238" s="165">
        <v>0.89884302953020123</v>
      </c>
      <c r="AH238" s="165" t="s">
        <v>71</v>
      </c>
      <c r="AI238" s="165" t="s">
        <v>24</v>
      </c>
      <c r="AJ238" s="165" t="s">
        <v>75</v>
      </c>
    </row>
    <row r="239" spans="28:36">
      <c r="AB239" s="165" t="str">
        <f t="shared" ref="AB239:AB244" si="136">$A$21</f>
        <v>Ireland</v>
      </c>
      <c r="AC239" s="165" t="str">
        <f t="shared" si="84"/>
        <v>Flyg</v>
      </c>
      <c r="AD239" s="165" t="str">
        <f t="shared" ref="AD239" si="137">$Z$12</f>
        <v>Flyg - Kortdistans - Ekonomiklass</v>
      </c>
      <c r="AE239" s="165" t="str">
        <f t="shared" si="86"/>
        <v>IrelandFlyg - Kortdistans - Ekonomiklass</v>
      </c>
      <c r="AF239" s="165">
        <v>2024</v>
      </c>
      <c r="AG239" s="165">
        <v>0.20535935436241612</v>
      </c>
      <c r="AH239" s="165" t="s">
        <v>71</v>
      </c>
      <c r="AI239" s="165" t="s">
        <v>24</v>
      </c>
      <c r="AJ239" s="165" t="s">
        <v>75</v>
      </c>
    </row>
    <row r="240" spans="28:36">
      <c r="AB240" s="165" t="str">
        <f t="shared" si="136"/>
        <v>Ireland</v>
      </c>
      <c r="AC240" s="165" t="str">
        <f t="shared" si="84"/>
        <v>Flyg</v>
      </c>
      <c r="AD240" s="165" t="str">
        <f t="shared" ref="AD240" si="138">$Z$13</f>
        <v>Flyg - Kortdistans - Business class</v>
      </c>
      <c r="AE240" s="165" t="str">
        <f t="shared" si="86"/>
        <v>IrelandFlyg - Kortdistans - Business class</v>
      </c>
      <c r="AF240" s="165">
        <v>2024</v>
      </c>
      <c r="AG240" s="165">
        <v>0.30803287785234901</v>
      </c>
      <c r="AH240" s="165" t="s">
        <v>71</v>
      </c>
      <c r="AI240" s="165" t="s">
        <v>24</v>
      </c>
      <c r="AJ240" s="165" t="s">
        <v>75</v>
      </c>
    </row>
    <row r="241" spans="28:36">
      <c r="AB241" s="165" t="str">
        <f t="shared" si="136"/>
        <v>Ireland</v>
      </c>
      <c r="AC241" s="165" t="str">
        <f t="shared" si="84"/>
        <v>Flyg</v>
      </c>
      <c r="AD241" s="165" t="str">
        <f t="shared" ref="AD241" si="139">$Z$14</f>
        <v>Flyg - Långdistans - Ekonomiklass</v>
      </c>
      <c r="AE241" s="165" t="str">
        <f t="shared" si="86"/>
        <v>IrelandFlyg - Långdistans - Ekonomiklass</v>
      </c>
      <c r="AF241" s="165">
        <v>2024</v>
      </c>
      <c r="AG241" s="165">
        <v>0.22471828053691276</v>
      </c>
      <c r="AH241" s="165" t="s">
        <v>71</v>
      </c>
      <c r="AI241" s="165" t="s">
        <v>24</v>
      </c>
      <c r="AJ241" s="165" t="s">
        <v>75</v>
      </c>
    </row>
    <row r="242" spans="28:36">
      <c r="AB242" s="165" t="str">
        <f t="shared" si="136"/>
        <v>Ireland</v>
      </c>
      <c r="AC242" s="165" t="str">
        <f t="shared" si="84"/>
        <v>Flyg</v>
      </c>
      <c r="AD242" s="165" t="str">
        <f t="shared" ref="AD242" si="140">$Z$15</f>
        <v>Flyg - Långdistans - Premium economy</v>
      </c>
      <c r="AE242" s="165" t="str">
        <f t="shared" si="86"/>
        <v>IrelandFlyg - Långdistans - Premium economy</v>
      </c>
      <c r="AF242" s="165">
        <v>2024</v>
      </c>
      <c r="AG242" s="165">
        <v>0.35952519328859062</v>
      </c>
      <c r="AH242" s="165" t="s">
        <v>71</v>
      </c>
      <c r="AI242" s="165" t="s">
        <v>24</v>
      </c>
      <c r="AJ242" s="165" t="s">
        <v>75</v>
      </c>
    </row>
    <row r="243" spans="28:36">
      <c r="AB243" s="165" t="str">
        <f t="shared" si="136"/>
        <v>Ireland</v>
      </c>
      <c r="AC243" s="165" t="str">
        <f t="shared" si="84"/>
        <v>Flyg</v>
      </c>
      <c r="AD243" s="165" t="str">
        <f t="shared" ref="AD243" si="141">$Z$16</f>
        <v>Flyg - Långdistans - Business class</v>
      </c>
      <c r="AE243" s="165" t="str">
        <f t="shared" si="86"/>
        <v>IrelandFlyg - Långdistans - Business class</v>
      </c>
      <c r="AF243" s="165">
        <v>2024</v>
      </c>
      <c r="AG243" s="165">
        <v>0.65165000000000006</v>
      </c>
      <c r="AH243" s="165" t="s">
        <v>71</v>
      </c>
      <c r="AI243" s="165" t="s">
        <v>24</v>
      </c>
      <c r="AJ243" s="165" t="s">
        <v>75</v>
      </c>
    </row>
    <row r="244" spans="28:36">
      <c r="AB244" s="165" t="str">
        <f t="shared" si="136"/>
        <v>Ireland</v>
      </c>
      <c r="AC244" s="165" t="str">
        <f t="shared" si="84"/>
        <v>Flyg</v>
      </c>
      <c r="AD244" s="165" t="str">
        <f t="shared" ref="AD244" si="142">$Z$17</f>
        <v>Flyg - Långdistans - First class</v>
      </c>
      <c r="AE244" s="165" t="str">
        <f t="shared" si="86"/>
        <v>IrelandFlyg - Långdistans - First class</v>
      </c>
      <c r="AF244" s="165">
        <v>2024</v>
      </c>
      <c r="AG244" s="165">
        <v>0.89884302953020123</v>
      </c>
      <c r="AH244" s="165" t="s">
        <v>71</v>
      </c>
      <c r="AI244" s="165" t="s">
        <v>24</v>
      </c>
      <c r="AJ244" s="165" t="s">
        <v>75</v>
      </c>
    </row>
    <row r="245" spans="28:36">
      <c r="AB245" s="165" t="str">
        <f t="shared" ref="AB245:AB250" si="143">$A$22</f>
        <v>Italy</v>
      </c>
      <c r="AC245" s="165" t="str">
        <f t="shared" si="84"/>
        <v>Flyg</v>
      </c>
      <c r="AD245" s="165" t="str">
        <f t="shared" ref="AD245" si="144">$Z$12</f>
        <v>Flyg - Kortdistans - Ekonomiklass</v>
      </c>
      <c r="AE245" s="165" t="str">
        <f t="shared" si="86"/>
        <v>ItalyFlyg - Kortdistans - Ekonomiklass</v>
      </c>
      <c r="AF245" s="165">
        <v>2024</v>
      </c>
      <c r="AG245" s="165">
        <v>0.20535935436241612</v>
      </c>
      <c r="AH245" s="165" t="s">
        <v>71</v>
      </c>
      <c r="AI245" s="165" t="s">
        <v>24</v>
      </c>
      <c r="AJ245" s="165" t="s">
        <v>75</v>
      </c>
    </row>
    <row r="246" spans="28:36">
      <c r="AB246" s="165" t="str">
        <f t="shared" si="143"/>
        <v>Italy</v>
      </c>
      <c r="AC246" s="165" t="str">
        <f t="shared" si="84"/>
        <v>Flyg</v>
      </c>
      <c r="AD246" s="165" t="str">
        <f t="shared" ref="AD246" si="145">$Z$13</f>
        <v>Flyg - Kortdistans - Business class</v>
      </c>
      <c r="AE246" s="165" t="str">
        <f t="shared" si="86"/>
        <v>ItalyFlyg - Kortdistans - Business class</v>
      </c>
      <c r="AF246" s="165">
        <v>2024</v>
      </c>
      <c r="AG246" s="165">
        <v>0.30803287785234901</v>
      </c>
      <c r="AH246" s="165" t="s">
        <v>71</v>
      </c>
      <c r="AI246" s="165" t="s">
        <v>24</v>
      </c>
      <c r="AJ246" s="165" t="s">
        <v>75</v>
      </c>
    </row>
    <row r="247" spans="28:36">
      <c r="AB247" s="165" t="str">
        <f t="shared" si="143"/>
        <v>Italy</v>
      </c>
      <c r="AC247" s="165" t="str">
        <f t="shared" si="84"/>
        <v>Flyg</v>
      </c>
      <c r="AD247" s="165" t="str">
        <f t="shared" ref="AD247" si="146">$Z$14</f>
        <v>Flyg - Långdistans - Ekonomiklass</v>
      </c>
      <c r="AE247" s="165" t="str">
        <f t="shared" si="86"/>
        <v>ItalyFlyg - Långdistans - Ekonomiklass</v>
      </c>
      <c r="AF247" s="165">
        <v>2024</v>
      </c>
      <c r="AG247" s="165">
        <v>0.22471828053691276</v>
      </c>
      <c r="AH247" s="165" t="s">
        <v>71</v>
      </c>
      <c r="AI247" s="165" t="s">
        <v>24</v>
      </c>
      <c r="AJ247" s="165" t="s">
        <v>75</v>
      </c>
    </row>
    <row r="248" spans="28:36">
      <c r="AB248" s="165" t="str">
        <f t="shared" si="143"/>
        <v>Italy</v>
      </c>
      <c r="AC248" s="165" t="str">
        <f t="shared" si="84"/>
        <v>Flyg</v>
      </c>
      <c r="AD248" s="165" t="str">
        <f t="shared" ref="AD248" si="147">$Z$15</f>
        <v>Flyg - Långdistans - Premium economy</v>
      </c>
      <c r="AE248" s="165" t="str">
        <f t="shared" si="86"/>
        <v>ItalyFlyg - Långdistans - Premium economy</v>
      </c>
      <c r="AF248" s="165">
        <v>2024</v>
      </c>
      <c r="AG248" s="165">
        <v>0.35952519328859062</v>
      </c>
      <c r="AH248" s="165" t="s">
        <v>71</v>
      </c>
      <c r="AI248" s="165" t="s">
        <v>24</v>
      </c>
      <c r="AJ248" s="165" t="s">
        <v>75</v>
      </c>
    </row>
    <row r="249" spans="28:36">
      <c r="AB249" s="165" t="str">
        <f t="shared" si="143"/>
        <v>Italy</v>
      </c>
      <c r="AC249" s="165" t="str">
        <f t="shared" si="84"/>
        <v>Flyg</v>
      </c>
      <c r="AD249" s="165" t="str">
        <f t="shared" ref="AD249" si="148">$Z$16</f>
        <v>Flyg - Långdistans - Business class</v>
      </c>
      <c r="AE249" s="165" t="str">
        <f t="shared" si="86"/>
        <v>ItalyFlyg - Långdistans - Business class</v>
      </c>
      <c r="AF249" s="165">
        <v>2024</v>
      </c>
      <c r="AG249" s="165">
        <v>0.65165000000000006</v>
      </c>
      <c r="AH249" s="165" t="s">
        <v>71</v>
      </c>
      <c r="AI249" s="165" t="s">
        <v>24</v>
      </c>
      <c r="AJ249" s="165" t="s">
        <v>75</v>
      </c>
    </row>
    <row r="250" spans="28:36">
      <c r="AB250" s="165" t="str">
        <f t="shared" si="143"/>
        <v>Italy</v>
      </c>
      <c r="AC250" s="165" t="str">
        <f t="shared" si="84"/>
        <v>Flyg</v>
      </c>
      <c r="AD250" s="165" t="str">
        <f t="shared" ref="AD250" si="149">$Z$17</f>
        <v>Flyg - Långdistans - First class</v>
      </c>
      <c r="AE250" s="165" t="str">
        <f t="shared" si="86"/>
        <v>ItalyFlyg - Långdistans - First class</v>
      </c>
      <c r="AF250" s="165">
        <v>2024</v>
      </c>
      <c r="AG250" s="165">
        <v>0.89884302953020123</v>
      </c>
      <c r="AH250" s="165" t="s">
        <v>71</v>
      </c>
      <c r="AI250" s="165" t="s">
        <v>24</v>
      </c>
      <c r="AJ250" s="165" t="s">
        <v>75</v>
      </c>
    </row>
    <row r="251" spans="28:36">
      <c r="AB251" s="165" t="str">
        <f t="shared" ref="AB251:AB256" si="150">$A$23</f>
        <v>Latvia</v>
      </c>
      <c r="AC251" s="165" t="str">
        <f t="shared" si="84"/>
        <v>Flyg</v>
      </c>
      <c r="AD251" s="165" t="str">
        <f t="shared" ref="AD251" si="151">$Z$12</f>
        <v>Flyg - Kortdistans - Ekonomiklass</v>
      </c>
      <c r="AE251" s="165" t="str">
        <f t="shared" si="86"/>
        <v>LatviaFlyg - Kortdistans - Ekonomiklass</v>
      </c>
      <c r="AF251" s="165">
        <v>2024</v>
      </c>
      <c r="AG251" s="165">
        <v>0.20535935436241612</v>
      </c>
      <c r="AH251" s="165" t="s">
        <v>71</v>
      </c>
      <c r="AI251" s="165" t="s">
        <v>24</v>
      </c>
      <c r="AJ251" s="165" t="s">
        <v>75</v>
      </c>
    </row>
    <row r="252" spans="28:36">
      <c r="AB252" s="165" t="str">
        <f t="shared" si="150"/>
        <v>Latvia</v>
      </c>
      <c r="AC252" s="165" t="str">
        <f t="shared" si="84"/>
        <v>Flyg</v>
      </c>
      <c r="AD252" s="165" t="str">
        <f t="shared" ref="AD252" si="152">$Z$13</f>
        <v>Flyg - Kortdistans - Business class</v>
      </c>
      <c r="AE252" s="165" t="str">
        <f t="shared" si="86"/>
        <v>LatviaFlyg - Kortdistans - Business class</v>
      </c>
      <c r="AF252" s="165">
        <v>2024</v>
      </c>
      <c r="AG252" s="165">
        <v>0.30803287785234901</v>
      </c>
      <c r="AH252" s="165" t="s">
        <v>71</v>
      </c>
      <c r="AI252" s="165" t="s">
        <v>24</v>
      </c>
      <c r="AJ252" s="165" t="s">
        <v>75</v>
      </c>
    </row>
    <row r="253" spans="28:36">
      <c r="AB253" s="165" t="str">
        <f t="shared" si="150"/>
        <v>Latvia</v>
      </c>
      <c r="AC253" s="165" t="str">
        <f t="shared" si="84"/>
        <v>Flyg</v>
      </c>
      <c r="AD253" s="165" t="str">
        <f t="shared" ref="AD253" si="153">$Z$14</f>
        <v>Flyg - Långdistans - Ekonomiklass</v>
      </c>
      <c r="AE253" s="165" t="str">
        <f t="shared" si="86"/>
        <v>LatviaFlyg - Långdistans - Ekonomiklass</v>
      </c>
      <c r="AF253" s="165">
        <v>2024</v>
      </c>
      <c r="AG253" s="165">
        <v>0.22471828053691276</v>
      </c>
      <c r="AH253" s="165" t="s">
        <v>71</v>
      </c>
      <c r="AI253" s="165" t="s">
        <v>24</v>
      </c>
      <c r="AJ253" s="165" t="s">
        <v>75</v>
      </c>
    </row>
    <row r="254" spans="28:36">
      <c r="AB254" s="165" t="str">
        <f t="shared" si="150"/>
        <v>Latvia</v>
      </c>
      <c r="AC254" s="165" t="str">
        <f t="shared" si="84"/>
        <v>Flyg</v>
      </c>
      <c r="AD254" s="165" t="str">
        <f t="shared" ref="AD254" si="154">$Z$15</f>
        <v>Flyg - Långdistans - Premium economy</v>
      </c>
      <c r="AE254" s="165" t="str">
        <f t="shared" si="86"/>
        <v>LatviaFlyg - Långdistans - Premium economy</v>
      </c>
      <c r="AF254" s="165">
        <v>2024</v>
      </c>
      <c r="AG254" s="165">
        <v>0.35952519328859062</v>
      </c>
      <c r="AH254" s="165" t="s">
        <v>71</v>
      </c>
      <c r="AI254" s="165" t="s">
        <v>24</v>
      </c>
      <c r="AJ254" s="165" t="s">
        <v>75</v>
      </c>
    </row>
    <row r="255" spans="28:36">
      <c r="AB255" s="165" t="str">
        <f t="shared" si="150"/>
        <v>Latvia</v>
      </c>
      <c r="AC255" s="165" t="str">
        <f t="shared" si="84"/>
        <v>Flyg</v>
      </c>
      <c r="AD255" s="165" t="str">
        <f t="shared" ref="AD255" si="155">$Z$16</f>
        <v>Flyg - Långdistans - Business class</v>
      </c>
      <c r="AE255" s="165" t="str">
        <f t="shared" si="86"/>
        <v>LatviaFlyg - Långdistans - Business class</v>
      </c>
      <c r="AF255" s="165">
        <v>2024</v>
      </c>
      <c r="AG255" s="165">
        <v>0.65165000000000006</v>
      </c>
      <c r="AH255" s="165" t="s">
        <v>71</v>
      </c>
      <c r="AI255" s="165" t="s">
        <v>24</v>
      </c>
      <c r="AJ255" s="165" t="s">
        <v>75</v>
      </c>
    </row>
    <row r="256" spans="28:36">
      <c r="AB256" s="165" t="str">
        <f t="shared" si="150"/>
        <v>Latvia</v>
      </c>
      <c r="AC256" s="165" t="str">
        <f t="shared" si="84"/>
        <v>Flyg</v>
      </c>
      <c r="AD256" s="165" t="str">
        <f t="shared" ref="AD256" si="156">$Z$17</f>
        <v>Flyg - Långdistans - First class</v>
      </c>
      <c r="AE256" s="165" t="str">
        <f t="shared" si="86"/>
        <v>LatviaFlyg - Långdistans - First class</v>
      </c>
      <c r="AF256" s="165">
        <v>2024</v>
      </c>
      <c r="AG256" s="165">
        <v>0.89884302953020123</v>
      </c>
      <c r="AH256" s="165" t="s">
        <v>71</v>
      </c>
      <c r="AI256" s="165" t="s">
        <v>24</v>
      </c>
      <c r="AJ256" s="165" t="s">
        <v>75</v>
      </c>
    </row>
    <row r="257" spans="28:36">
      <c r="AB257" s="165" t="str">
        <f t="shared" ref="AB257:AB262" si="157">$A$24</f>
        <v>Liechtenstein</v>
      </c>
      <c r="AC257" s="165" t="str">
        <f t="shared" si="84"/>
        <v>Flyg</v>
      </c>
      <c r="AD257" s="165" t="str">
        <f t="shared" ref="AD257" si="158">$Z$12</f>
        <v>Flyg - Kortdistans - Ekonomiklass</v>
      </c>
      <c r="AE257" s="165" t="str">
        <f t="shared" si="86"/>
        <v>LiechtensteinFlyg - Kortdistans - Ekonomiklass</v>
      </c>
      <c r="AF257" s="165">
        <v>2024</v>
      </c>
      <c r="AG257" s="165">
        <v>0.20535935436241612</v>
      </c>
      <c r="AH257" s="165" t="s">
        <v>71</v>
      </c>
      <c r="AI257" s="165" t="s">
        <v>24</v>
      </c>
      <c r="AJ257" s="165" t="s">
        <v>75</v>
      </c>
    </row>
    <row r="258" spans="28:36">
      <c r="AB258" s="165" t="str">
        <f t="shared" si="157"/>
        <v>Liechtenstein</v>
      </c>
      <c r="AC258" s="165" t="str">
        <f t="shared" si="84"/>
        <v>Flyg</v>
      </c>
      <c r="AD258" s="165" t="str">
        <f t="shared" ref="AD258" si="159">$Z$13</f>
        <v>Flyg - Kortdistans - Business class</v>
      </c>
      <c r="AE258" s="165" t="str">
        <f t="shared" si="86"/>
        <v>LiechtensteinFlyg - Kortdistans - Business class</v>
      </c>
      <c r="AF258" s="165">
        <v>2024</v>
      </c>
      <c r="AG258" s="165">
        <v>0.30803287785234901</v>
      </c>
      <c r="AH258" s="165" t="s">
        <v>71</v>
      </c>
      <c r="AI258" s="165" t="s">
        <v>24</v>
      </c>
      <c r="AJ258" s="165" t="s">
        <v>75</v>
      </c>
    </row>
    <row r="259" spans="28:36">
      <c r="AB259" s="165" t="str">
        <f t="shared" si="157"/>
        <v>Liechtenstein</v>
      </c>
      <c r="AC259" s="165" t="str">
        <f t="shared" si="84"/>
        <v>Flyg</v>
      </c>
      <c r="AD259" s="165" t="str">
        <f t="shared" ref="AD259" si="160">$Z$14</f>
        <v>Flyg - Långdistans - Ekonomiklass</v>
      </c>
      <c r="AE259" s="165" t="str">
        <f t="shared" si="86"/>
        <v>LiechtensteinFlyg - Långdistans - Ekonomiklass</v>
      </c>
      <c r="AF259" s="165">
        <v>2024</v>
      </c>
      <c r="AG259" s="165">
        <v>0.22471828053691276</v>
      </c>
      <c r="AH259" s="165" t="s">
        <v>71</v>
      </c>
      <c r="AI259" s="165" t="s">
        <v>24</v>
      </c>
      <c r="AJ259" s="165" t="s">
        <v>75</v>
      </c>
    </row>
    <row r="260" spans="28:36">
      <c r="AB260" s="165" t="str">
        <f t="shared" si="157"/>
        <v>Liechtenstein</v>
      </c>
      <c r="AC260" s="165" t="str">
        <f t="shared" ref="AC260:AC323" si="161">$V$6</f>
        <v>Flyg</v>
      </c>
      <c r="AD260" s="165" t="str">
        <f t="shared" ref="AD260" si="162">$Z$15</f>
        <v>Flyg - Långdistans - Premium economy</v>
      </c>
      <c r="AE260" s="165" t="str">
        <f t="shared" si="86"/>
        <v>LiechtensteinFlyg - Långdistans - Premium economy</v>
      </c>
      <c r="AF260" s="165">
        <v>2024</v>
      </c>
      <c r="AG260" s="165">
        <v>0.35952519328859062</v>
      </c>
      <c r="AH260" s="165" t="s">
        <v>71</v>
      </c>
      <c r="AI260" s="165" t="s">
        <v>24</v>
      </c>
      <c r="AJ260" s="165" t="s">
        <v>75</v>
      </c>
    </row>
    <row r="261" spans="28:36">
      <c r="AB261" s="165" t="str">
        <f t="shared" si="157"/>
        <v>Liechtenstein</v>
      </c>
      <c r="AC261" s="165" t="str">
        <f t="shared" si="161"/>
        <v>Flyg</v>
      </c>
      <c r="AD261" s="165" t="str">
        <f t="shared" ref="AD261" si="163">$Z$16</f>
        <v>Flyg - Långdistans - Business class</v>
      </c>
      <c r="AE261" s="165" t="str">
        <f t="shared" si="86"/>
        <v>LiechtensteinFlyg - Långdistans - Business class</v>
      </c>
      <c r="AF261" s="165">
        <v>2024</v>
      </c>
      <c r="AG261" s="165">
        <v>0.65165000000000006</v>
      </c>
      <c r="AH261" s="165" t="s">
        <v>71</v>
      </c>
      <c r="AI261" s="165" t="s">
        <v>24</v>
      </c>
      <c r="AJ261" s="165" t="s">
        <v>75</v>
      </c>
    </row>
    <row r="262" spans="28:36">
      <c r="AB262" s="165" t="str">
        <f t="shared" si="157"/>
        <v>Liechtenstein</v>
      </c>
      <c r="AC262" s="165" t="str">
        <f t="shared" si="161"/>
        <v>Flyg</v>
      </c>
      <c r="AD262" s="165" t="str">
        <f t="shared" ref="AD262" si="164">$Z$17</f>
        <v>Flyg - Långdistans - First class</v>
      </c>
      <c r="AE262" s="165" t="str">
        <f t="shared" si="86"/>
        <v>LiechtensteinFlyg - Långdistans - First class</v>
      </c>
      <c r="AF262" s="165">
        <v>2024</v>
      </c>
      <c r="AG262" s="165">
        <v>0.89884302953020123</v>
      </c>
      <c r="AH262" s="165" t="s">
        <v>71</v>
      </c>
      <c r="AI262" s="165" t="s">
        <v>24</v>
      </c>
      <c r="AJ262" s="165" t="s">
        <v>75</v>
      </c>
    </row>
    <row r="263" spans="28:36">
      <c r="AB263" s="165" t="str">
        <f t="shared" ref="AB263:AB268" si="165">$A$25</f>
        <v>Lithuania</v>
      </c>
      <c r="AC263" s="165" t="str">
        <f t="shared" si="161"/>
        <v>Flyg</v>
      </c>
      <c r="AD263" s="165" t="str">
        <f t="shared" ref="AD263" si="166">$Z$12</f>
        <v>Flyg - Kortdistans - Ekonomiklass</v>
      </c>
      <c r="AE263" s="165" t="str">
        <f t="shared" si="86"/>
        <v>LithuaniaFlyg - Kortdistans - Ekonomiklass</v>
      </c>
      <c r="AF263" s="165">
        <v>2024</v>
      </c>
      <c r="AG263" s="165">
        <v>0.20535935436241612</v>
      </c>
      <c r="AH263" s="165" t="s">
        <v>71</v>
      </c>
      <c r="AI263" s="165" t="s">
        <v>24</v>
      </c>
      <c r="AJ263" s="165" t="s">
        <v>75</v>
      </c>
    </row>
    <row r="264" spans="28:36">
      <c r="AB264" s="165" t="str">
        <f t="shared" si="165"/>
        <v>Lithuania</v>
      </c>
      <c r="AC264" s="165" t="str">
        <f t="shared" si="161"/>
        <v>Flyg</v>
      </c>
      <c r="AD264" s="165" t="str">
        <f t="shared" ref="AD264" si="167">$Z$13</f>
        <v>Flyg - Kortdistans - Business class</v>
      </c>
      <c r="AE264" s="165" t="str">
        <f t="shared" si="86"/>
        <v>LithuaniaFlyg - Kortdistans - Business class</v>
      </c>
      <c r="AF264" s="165">
        <v>2024</v>
      </c>
      <c r="AG264" s="165">
        <v>0.30803287785234901</v>
      </c>
      <c r="AH264" s="165" t="s">
        <v>71</v>
      </c>
      <c r="AI264" s="165" t="s">
        <v>24</v>
      </c>
      <c r="AJ264" s="165" t="s">
        <v>75</v>
      </c>
    </row>
    <row r="265" spans="28:36">
      <c r="AB265" s="165" t="str">
        <f t="shared" si="165"/>
        <v>Lithuania</v>
      </c>
      <c r="AC265" s="165" t="str">
        <f t="shared" si="161"/>
        <v>Flyg</v>
      </c>
      <c r="AD265" s="165" t="str">
        <f t="shared" ref="AD265" si="168">$Z$14</f>
        <v>Flyg - Långdistans - Ekonomiklass</v>
      </c>
      <c r="AE265" s="165" t="str">
        <f t="shared" si="86"/>
        <v>LithuaniaFlyg - Långdistans - Ekonomiklass</v>
      </c>
      <c r="AF265" s="165">
        <v>2024</v>
      </c>
      <c r="AG265" s="165">
        <v>0.22471828053691276</v>
      </c>
      <c r="AH265" s="165" t="s">
        <v>71</v>
      </c>
      <c r="AI265" s="165" t="s">
        <v>24</v>
      </c>
      <c r="AJ265" s="165" t="s">
        <v>75</v>
      </c>
    </row>
    <row r="266" spans="28:36">
      <c r="AB266" s="165" t="str">
        <f t="shared" si="165"/>
        <v>Lithuania</v>
      </c>
      <c r="AC266" s="165" t="str">
        <f t="shared" si="161"/>
        <v>Flyg</v>
      </c>
      <c r="AD266" s="165" t="str">
        <f t="shared" ref="AD266" si="169">$Z$15</f>
        <v>Flyg - Långdistans - Premium economy</v>
      </c>
      <c r="AE266" s="165" t="str">
        <f t="shared" ref="AE266:AE329" si="170">AB266&amp;AD266</f>
        <v>LithuaniaFlyg - Långdistans - Premium economy</v>
      </c>
      <c r="AF266" s="165">
        <v>2024</v>
      </c>
      <c r="AG266" s="165">
        <v>0.35952519328859062</v>
      </c>
      <c r="AH266" s="165" t="s">
        <v>71</v>
      </c>
      <c r="AI266" s="165" t="s">
        <v>24</v>
      </c>
      <c r="AJ266" s="165" t="s">
        <v>75</v>
      </c>
    </row>
    <row r="267" spans="28:36">
      <c r="AB267" s="165" t="str">
        <f t="shared" si="165"/>
        <v>Lithuania</v>
      </c>
      <c r="AC267" s="165" t="str">
        <f t="shared" si="161"/>
        <v>Flyg</v>
      </c>
      <c r="AD267" s="165" t="str">
        <f t="shared" ref="AD267" si="171">$Z$16</f>
        <v>Flyg - Långdistans - Business class</v>
      </c>
      <c r="AE267" s="165" t="str">
        <f t="shared" si="170"/>
        <v>LithuaniaFlyg - Långdistans - Business class</v>
      </c>
      <c r="AF267" s="165">
        <v>2024</v>
      </c>
      <c r="AG267" s="165">
        <v>0.65165000000000006</v>
      </c>
      <c r="AH267" s="165" t="s">
        <v>71</v>
      </c>
      <c r="AI267" s="165" t="s">
        <v>24</v>
      </c>
      <c r="AJ267" s="165" t="s">
        <v>75</v>
      </c>
    </row>
    <row r="268" spans="28:36">
      <c r="AB268" s="165" t="str">
        <f t="shared" si="165"/>
        <v>Lithuania</v>
      </c>
      <c r="AC268" s="165" t="str">
        <f t="shared" si="161"/>
        <v>Flyg</v>
      </c>
      <c r="AD268" s="165" t="str">
        <f t="shared" ref="AD268" si="172">$Z$17</f>
        <v>Flyg - Långdistans - First class</v>
      </c>
      <c r="AE268" s="165" t="str">
        <f t="shared" si="170"/>
        <v>LithuaniaFlyg - Långdistans - First class</v>
      </c>
      <c r="AF268" s="165">
        <v>2024</v>
      </c>
      <c r="AG268" s="165">
        <v>0.89884302953020123</v>
      </c>
      <c r="AH268" s="165" t="s">
        <v>71</v>
      </c>
      <c r="AI268" s="165" t="s">
        <v>24</v>
      </c>
      <c r="AJ268" s="165" t="s">
        <v>75</v>
      </c>
    </row>
    <row r="269" spans="28:36">
      <c r="AB269" s="165" t="str">
        <f t="shared" ref="AB269:AB274" si="173">$A$26</f>
        <v>Luxembourg</v>
      </c>
      <c r="AC269" s="165" t="str">
        <f t="shared" si="161"/>
        <v>Flyg</v>
      </c>
      <c r="AD269" s="165" t="str">
        <f t="shared" ref="AD269" si="174">$Z$12</f>
        <v>Flyg - Kortdistans - Ekonomiklass</v>
      </c>
      <c r="AE269" s="165" t="str">
        <f t="shared" si="170"/>
        <v>LuxembourgFlyg - Kortdistans - Ekonomiklass</v>
      </c>
      <c r="AF269" s="165">
        <v>2024</v>
      </c>
      <c r="AG269" s="165">
        <v>0.20535935436241612</v>
      </c>
      <c r="AH269" s="165" t="s">
        <v>71</v>
      </c>
      <c r="AI269" s="165" t="s">
        <v>24</v>
      </c>
      <c r="AJ269" s="165" t="s">
        <v>75</v>
      </c>
    </row>
    <row r="270" spans="28:36">
      <c r="AB270" s="165" t="str">
        <f t="shared" si="173"/>
        <v>Luxembourg</v>
      </c>
      <c r="AC270" s="165" t="str">
        <f t="shared" si="161"/>
        <v>Flyg</v>
      </c>
      <c r="AD270" s="165" t="str">
        <f t="shared" ref="AD270" si="175">$Z$13</f>
        <v>Flyg - Kortdistans - Business class</v>
      </c>
      <c r="AE270" s="165" t="str">
        <f t="shared" si="170"/>
        <v>LuxembourgFlyg - Kortdistans - Business class</v>
      </c>
      <c r="AF270" s="165">
        <v>2024</v>
      </c>
      <c r="AG270" s="165">
        <v>0.30803287785234901</v>
      </c>
      <c r="AH270" s="165" t="s">
        <v>71</v>
      </c>
      <c r="AI270" s="165" t="s">
        <v>24</v>
      </c>
      <c r="AJ270" s="165" t="s">
        <v>75</v>
      </c>
    </row>
    <row r="271" spans="28:36">
      <c r="AB271" s="165" t="str">
        <f t="shared" si="173"/>
        <v>Luxembourg</v>
      </c>
      <c r="AC271" s="165" t="str">
        <f t="shared" si="161"/>
        <v>Flyg</v>
      </c>
      <c r="AD271" s="165" t="str">
        <f t="shared" ref="AD271" si="176">$Z$14</f>
        <v>Flyg - Långdistans - Ekonomiklass</v>
      </c>
      <c r="AE271" s="165" t="str">
        <f t="shared" si="170"/>
        <v>LuxembourgFlyg - Långdistans - Ekonomiklass</v>
      </c>
      <c r="AF271" s="165">
        <v>2024</v>
      </c>
      <c r="AG271" s="165">
        <v>0.22471828053691276</v>
      </c>
      <c r="AH271" s="165" t="s">
        <v>71</v>
      </c>
      <c r="AI271" s="165" t="s">
        <v>24</v>
      </c>
      <c r="AJ271" s="165" t="s">
        <v>75</v>
      </c>
    </row>
    <row r="272" spans="28:36">
      <c r="AB272" s="165" t="str">
        <f t="shared" si="173"/>
        <v>Luxembourg</v>
      </c>
      <c r="AC272" s="165" t="str">
        <f t="shared" si="161"/>
        <v>Flyg</v>
      </c>
      <c r="AD272" s="165" t="str">
        <f t="shared" ref="AD272" si="177">$Z$15</f>
        <v>Flyg - Långdistans - Premium economy</v>
      </c>
      <c r="AE272" s="165" t="str">
        <f t="shared" si="170"/>
        <v>LuxembourgFlyg - Långdistans - Premium economy</v>
      </c>
      <c r="AF272" s="165">
        <v>2024</v>
      </c>
      <c r="AG272" s="165">
        <v>0.35952519328859062</v>
      </c>
      <c r="AH272" s="165" t="s">
        <v>71</v>
      </c>
      <c r="AI272" s="165" t="s">
        <v>24</v>
      </c>
      <c r="AJ272" s="165" t="s">
        <v>75</v>
      </c>
    </row>
    <row r="273" spans="28:36">
      <c r="AB273" s="165" t="str">
        <f t="shared" si="173"/>
        <v>Luxembourg</v>
      </c>
      <c r="AC273" s="165" t="str">
        <f t="shared" si="161"/>
        <v>Flyg</v>
      </c>
      <c r="AD273" s="165" t="str">
        <f t="shared" ref="AD273" si="178">$Z$16</f>
        <v>Flyg - Långdistans - Business class</v>
      </c>
      <c r="AE273" s="165" t="str">
        <f t="shared" si="170"/>
        <v>LuxembourgFlyg - Långdistans - Business class</v>
      </c>
      <c r="AF273" s="165">
        <v>2024</v>
      </c>
      <c r="AG273" s="165">
        <v>0.65165000000000006</v>
      </c>
      <c r="AH273" s="165" t="s">
        <v>71</v>
      </c>
      <c r="AI273" s="165" t="s">
        <v>24</v>
      </c>
      <c r="AJ273" s="165" t="s">
        <v>75</v>
      </c>
    </row>
    <row r="274" spans="28:36">
      <c r="AB274" s="165" t="str">
        <f t="shared" si="173"/>
        <v>Luxembourg</v>
      </c>
      <c r="AC274" s="165" t="str">
        <f t="shared" si="161"/>
        <v>Flyg</v>
      </c>
      <c r="AD274" s="165" t="str">
        <f t="shared" ref="AD274" si="179">$Z$17</f>
        <v>Flyg - Långdistans - First class</v>
      </c>
      <c r="AE274" s="165" t="str">
        <f t="shared" si="170"/>
        <v>LuxembourgFlyg - Långdistans - First class</v>
      </c>
      <c r="AF274" s="165">
        <v>2024</v>
      </c>
      <c r="AG274" s="165">
        <v>0.89884302953020123</v>
      </c>
      <c r="AH274" s="165" t="s">
        <v>71</v>
      </c>
      <c r="AI274" s="165" t="s">
        <v>24</v>
      </c>
      <c r="AJ274" s="165" t="s">
        <v>75</v>
      </c>
    </row>
    <row r="275" spans="28:36">
      <c r="AB275" s="165" t="str">
        <f t="shared" ref="AB275:AB280" si="180">$A$27</f>
        <v>Malta</v>
      </c>
      <c r="AC275" s="165" t="str">
        <f t="shared" si="161"/>
        <v>Flyg</v>
      </c>
      <c r="AD275" s="165" t="str">
        <f t="shared" ref="AD275" si="181">$Z$12</f>
        <v>Flyg - Kortdistans - Ekonomiklass</v>
      </c>
      <c r="AE275" s="165" t="str">
        <f t="shared" si="170"/>
        <v>MaltaFlyg - Kortdistans - Ekonomiklass</v>
      </c>
      <c r="AF275" s="165">
        <v>2024</v>
      </c>
      <c r="AG275" s="165">
        <v>0.20535935436241612</v>
      </c>
      <c r="AH275" s="165" t="s">
        <v>71</v>
      </c>
      <c r="AI275" s="165" t="s">
        <v>24</v>
      </c>
      <c r="AJ275" s="165" t="s">
        <v>75</v>
      </c>
    </row>
    <row r="276" spans="28:36">
      <c r="AB276" s="165" t="str">
        <f t="shared" si="180"/>
        <v>Malta</v>
      </c>
      <c r="AC276" s="165" t="str">
        <f t="shared" si="161"/>
        <v>Flyg</v>
      </c>
      <c r="AD276" s="165" t="str">
        <f t="shared" ref="AD276" si="182">$Z$13</f>
        <v>Flyg - Kortdistans - Business class</v>
      </c>
      <c r="AE276" s="165" t="str">
        <f t="shared" si="170"/>
        <v>MaltaFlyg - Kortdistans - Business class</v>
      </c>
      <c r="AF276" s="165">
        <v>2024</v>
      </c>
      <c r="AG276" s="165">
        <v>0.30803287785234901</v>
      </c>
      <c r="AH276" s="165" t="s">
        <v>71</v>
      </c>
      <c r="AI276" s="165" t="s">
        <v>24</v>
      </c>
      <c r="AJ276" s="165" t="s">
        <v>75</v>
      </c>
    </row>
    <row r="277" spans="28:36">
      <c r="AB277" s="165" t="str">
        <f t="shared" si="180"/>
        <v>Malta</v>
      </c>
      <c r="AC277" s="165" t="str">
        <f t="shared" si="161"/>
        <v>Flyg</v>
      </c>
      <c r="AD277" s="165" t="str">
        <f t="shared" ref="AD277" si="183">$Z$14</f>
        <v>Flyg - Långdistans - Ekonomiklass</v>
      </c>
      <c r="AE277" s="165" t="str">
        <f t="shared" si="170"/>
        <v>MaltaFlyg - Långdistans - Ekonomiklass</v>
      </c>
      <c r="AF277" s="165">
        <v>2024</v>
      </c>
      <c r="AG277" s="165">
        <v>0.22471828053691276</v>
      </c>
      <c r="AH277" s="165" t="s">
        <v>71</v>
      </c>
      <c r="AI277" s="165" t="s">
        <v>24</v>
      </c>
      <c r="AJ277" s="165" t="s">
        <v>75</v>
      </c>
    </row>
    <row r="278" spans="28:36">
      <c r="AB278" s="165" t="str">
        <f t="shared" si="180"/>
        <v>Malta</v>
      </c>
      <c r="AC278" s="165" t="str">
        <f t="shared" si="161"/>
        <v>Flyg</v>
      </c>
      <c r="AD278" s="165" t="str">
        <f t="shared" ref="AD278" si="184">$Z$15</f>
        <v>Flyg - Långdistans - Premium economy</v>
      </c>
      <c r="AE278" s="165" t="str">
        <f t="shared" si="170"/>
        <v>MaltaFlyg - Långdistans - Premium economy</v>
      </c>
      <c r="AF278" s="165">
        <v>2024</v>
      </c>
      <c r="AG278" s="165">
        <v>0.35952519328859062</v>
      </c>
      <c r="AH278" s="165" t="s">
        <v>71</v>
      </c>
      <c r="AI278" s="165" t="s">
        <v>24</v>
      </c>
      <c r="AJ278" s="165" t="s">
        <v>75</v>
      </c>
    </row>
    <row r="279" spans="28:36">
      <c r="AB279" s="165" t="str">
        <f t="shared" si="180"/>
        <v>Malta</v>
      </c>
      <c r="AC279" s="165" t="str">
        <f t="shared" si="161"/>
        <v>Flyg</v>
      </c>
      <c r="AD279" s="165" t="str">
        <f t="shared" ref="AD279" si="185">$Z$16</f>
        <v>Flyg - Långdistans - Business class</v>
      </c>
      <c r="AE279" s="165" t="str">
        <f t="shared" si="170"/>
        <v>MaltaFlyg - Långdistans - Business class</v>
      </c>
      <c r="AF279" s="165">
        <v>2024</v>
      </c>
      <c r="AG279" s="165">
        <v>0.65165000000000006</v>
      </c>
      <c r="AH279" s="165" t="s">
        <v>71</v>
      </c>
      <c r="AI279" s="165" t="s">
        <v>24</v>
      </c>
      <c r="AJ279" s="165" t="s">
        <v>75</v>
      </c>
    </row>
    <row r="280" spans="28:36">
      <c r="AB280" s="165" t="str">
        <f t="shared" si="180"/>
        <v>Malta</v>
      </c>
      <c r="AC280" s="165" t="str">
        <f t="shared" si="161"/>
        <v>Flyg</v>
      </c>
      <c r="AD280" s="165" t="str">
        <f t="shared" ref="AD280" si="186">$Z$17</f>
        <v>Flyg - Långdistans - First class</v>
      </c>
      <c r="AE280" s="165" t="str">
        <f t="shared" si="170"/>
        <v>MaltaFlyg - Långdistans - First class</v>
      </c>
      <c r="AF280" s="165">
        <v>2024</v>
      </c>
      <c r="AG280" s="165">
        <v>0.89884302953020123</v>
      </c>
      <c r="AH280" s="165" t="s">
        <v>71</v>
      </c>
      <c r="AI280" s="165" t="s">
        <v>24</v>
      </c>
      <c r="AJ280" s="165" t="s">
        <v>75</v>
      </c>
    </row>
    <row r="281" spans="28:36">
      <c r="AB281" s="165" t="str">
        <f t="shared" ref="AB281:AB286" si="187">$A$28</f>
        <v>Moldova</v>
      </c>
      <c r="AC281" s="165" t="str">
        <f t="shared" si="161"/>
        <v>Flyg</v>
      </c>
      <c r="AD281" s="165" t="str">
        <f t="shared" ref="AD281" si="188">$Z$12</f>
        <v>Flyg - Kortdistans - Ekonomiklass</v>
      </c>
      <c r="AE281" s="165" t="str">
        <f t="shared" si="170"/>
        <v>MoldovaFlyg - Kortdistans - Ekonomiklass</v>
      </c>
      <c r="AF281" s="165">
        <v>2024</v>
      </c>
      <c r="AG281" s="165">
        <v>0.20535935436241612</v>
      </c>
      <c r="AH281" s="165" t="s">
        <v>71</v>
      </c>
      <c r="AI281" s="165" t="s">
        <v>24</v>
      </c>
      <c r="AJ281" s="165" t="s">
        <v>75</v>
      </c>
    </row>
    <row r="282" spans="28:36">
      <c r="AB282" s="165" t="str">
        <f t="shared" si="187"/>
        <v>Moldova</v>
      </c>
      <c r="AC282" s="165" t="str">
        <f t="shared" si="161"/>
        <v>Flyg</v>
      </c>
      <c r="AD282" s="165" t="str">
        <f t="shared" ref="AD282" si="189">$Z$13</f>
        <v>Flyg - Kortdistans - Business class</v>
      </c>
      <c r="AE282" s="165" t="str">
        <f t="shared" si="170"/>
        <v>MoldovaFlyg - Kortdistans - Business class</v>
      </c>
      <c r="AF282" s="165">
        <v>2024</v>
      </c>
      <c r="AG282" s="165">
        <v>0.30803287785234901</v>
      </c>
      <c r="AH282" s="165" t="s">
        <v>71</v>
      </c>
      <c r="AI282" s="165" t="s">
        <v>24</v>
      </c>
      <c r="AJ282" s="165" t="s">
        <v>75</v>
      </c>
    </row>
    <row r="283" spans="28:36">
      <c r="AB283" s="165" t="str">
        <f t="shared" si="187"/>
        <v>Moldova</v>
      </c>
      <c r="AC283" s="165" t="str">
        <f t="shared" si="161"/>
        <v>Flyg</v>
      </c>
      <c r="AD283" s="165" t="str">
        <f t="shared" ref="AD283" si="190">$Z$14</f>
        <v>Flyg - Långdistans - Ekonomiklass</v>
      </c>
      <c r="AE283" s="165" t="str">
        <f t="shared" si="170"/>
        <v>MoldovaFlyg - Långdistans - Ekonomiklass</v>
      </c>
      <c r="AF283" s="165">
        <v>2024</v>
      </c>
      <c r="AG283" s="165">
        <v>0.22471828053691276</v>
      </c>
      <c r="AH283" s="165" t="s">
        <v>71</v>
      </c>
      <c r="AI283" s="165" t="s">
        <v>24</v>
      </c>
      <c r="AJ283" s="165" t="s">
        <v>75</v>
      </c>
    </row>
    <row r="284" spans="28:36">
      <c r="AB284" s="165" t="str">
        <f t="shared" si="187"/>
        <v>Moldova</v>
      </c>
      <c r="AC284" s="165" t="str">
        <f t="shared" si="161"/>
        <v>Flyg</v>
      </c>
      <c r="AD284" s="165" t="str">
        <f t="shared" ref="AD284" si="191">$Z$15</f>
        <v>Flyg - Långdistans - Premium economy</v>
      </c>
      <c r="AE284" s="165" t="str">
        <f t="shared" si="170"/>
        <v>MoldovaFlyg - Långdistans - Premium economy</v>
      </c>
      <c r="AF284" s="165">
        <v>2024</v>
      </c>
      <c r="AG284" s="165">
        <v>0.35952519328859062</v>
      </c>
      <c r="AH284" s="165" t="s">
        <v>71</v>
      </c>
      <c r="AI284" s="165" t="s">
        <v>24</v>
      </c>
      <c r="AJ284" s="165" t="s">
        <v>75</v>
      </c>
    </row>
    <row r="285" spans="28:36">
      <c r="AB285" s="165" t="str">
        <f t="shared" si="187"/>
        <v>Moldova</v>
      </c>
      <c r="AC285" s="165" t="str">
        <f t="shared" si="161"/>
        <v>Flyg</v>
      </c>
      <c r="AD285" s="165" t="str">
        <f t="shared" ref="AD285" si="192">$Z$16</f>
        <v>Flyg - Långdistans - Business class</v>
      </c>
      <c r="AE285" s="165" t="str">
        <f t="shared" si="170"/>
        <v>MoldovaFlyg - Långdistans - Business class</v>
      </c>
      <c r="AF285" s="165">
        <v>2024</v>
      </c>
      <c r="AG285" s="165">
        <v>0.65165000000000006</v>
      </c>
      <c r="AH285" s="165" t="s">
        <v>71</v>
      </c>
      <c r="AI285" s="165" t="s">
        <v>24</v>
      </c>
      <c r="AJ285" s="165" t="s">
        <v>75</v>
      </c>
    </row>
    <row r="286" spans="28:36">
      <c r="AB286" s="165" t="str">
        <f t="shared" si="187"/>
        <v>Moldova</v>
      </c>
      <c r="AC286" s="165" t="str">
        <f t="shared" si="161"/>
        <v>Flyg</v>
      </c>
      <c r="AD286" s="165" t="str">
        <f t="shared" ref="AD286" si="193">$Z$17</f>
        <v>Flyg - Långdistans - First class</v>
      </c>
      <c r="AE286" s="165" t="str">
        <f t="shared" si="170"/>
        <v>MoldovaFlyg - Långdistans - First class</v>
      </c>
      <c r="AF286" s="165">
        <v>2024</v>
      </c>
      <c r="AG286" s="165">
        <v>0.89884302953020123</v>
      </c>
      <c r="AH286" s="165" t="s">
        <v>71</v>
      </c>
      <c r="AI286" s="165" t="s">
        <v>24</v>
      </c>
      <c r="AJ286" s="165" t="s">
        <v>75</v>
      </c>
    </row>
    <row r="287" spans="28:36">
      <c r="AB287" s="165" t="str">
        <f t="shared" ref="AB287:AB292" si="194">$A$29</f>
        <v>Monaco</v>
      </c>
      <c r="AC287" s="165" t="str">
        <f t="shared" si="161"/>
        <v>Flyg</v>
      </c>
      <c r="AD287" s="165" t="str">
        <f t="shared" ref="AD287" si="195">$Z$12</f>
        <v>Flyg - Kortdistans - Ekonomiklass</v>
      </c>
      <c r="AE287" s="165" t="str">
        <f t="shared" si="170"/>
        <v>MonacoFlyg - Kortdistans - Ekonomiklass</v>
      </c>
      <c r="AF287" s="165">
        <v>2024</v>
      </c>
      <c r="AG287" s="165">
        <v>0.20535935436241612</v>
      </c>
      <c r="AH287" s="165" t="s">
        <v>71</v>
      </c>
      <c r="AI287" s="165" t="s">
        <v>24</v>
      </c>
      <c r="AJ287" s="165" t="s">
        <v>75</v>
      </c>
    </row>
    <row r="288" spans="28:36">
      <c r="AB288" s="165" t="str">
        <f t="shared" si="194"/>
        <v>Monaco</v>
      </c>
      <c r="AC288" s="165" t="str">
        <f t="shared" si="161"/>
        <v>Flyg</v>
      </c>
      <c r="AD288" s="165" t="str">
        <f t="shared" ref="AD288" si="196">$Z$13</f>
        <v>Flyg - Kortdistans - Business class</v>
      </c>
      <c r="AE288" s="165" t="str">
        <f t="shared" si="170"/>
        <v>MonacoFlyg - Kortdistans - Business class</v>
      </c>
      <c r="AF288" s="165">
        <v>2024</v>
      </c>
      <c r="AG288" s="165">
        <v>0.30803287785234901</v>
      </c>
      <c r="AH288" s="165" t="s">
        <v>71</v>
      </c>
      <c r="AI288" s="165" t="s">
        <v>24</v>
      </c>
      <c r="AJ288" s="165" t="s">
        <v>75</v>
      </c>
    </row>
    <row r="289" spans="28:36">
      <c r="AB289" s="165" t="str">
        <f t="shared" si="194"/>
        <v>Monaco</v>
      </c>
      <c r="AC289" s="165" t="str">
        <f t="shared" si="161"/>
        <v>Flyg</v>
      </c>
      <c r="AD289" s="165" t="str">
        <f t="shared" ref="AD289" si="197">$Z$14</f>
        <v>Flyg - Långdistans - Ekonomiklass</v>
      </c>
      <c r="AE289" s="165" t="str">
        <f t="shared" si="170"/>
        <v>MonacoFlyg - Långdistans - Ekonomiklass</v>
      </c>
      <c r="AF289" s="165">
        <v>2024</v>
      </c>
      <c r="AG289" s="165">
        <v>0.22471828053691276</v>
      </c>
      <c r="AH289" s="165" t="s">
        <v>71</v>
      </c>
      <c r="AI289" s="165" t="s">
        <v>24</v>
      </c>
      <c r="AJ289" s="165" t="s">
        <v>75</v>
      </c>
    </row>
    <row r="290" spans="28:36">
      <c r="AB290" s="165" t="str">
        <f t="shared" si="194"/>
        <v>Monaco</v>
      </c>
      <c r="AC290" s="165" t="str">
        <f t="shared" si="161"/>
        <v>Flyg</v>
      </c>
      <c r="AD290" s="165" t="str">
        <f t="shared" ref="AD290" si="198">$Z$15</f>
        <v>Flyg - Långdistans - Premium economy</v>
      </c>
      <c r="AE290" s="165" t="str">
        <f t="shared" si="170"/>
        <v>MonacoFlyg - Långdistans - Premium economy</v>
      </c>
      <c r="AF290" s="165">
        <v>2024</v>
      </c>
      <c r="AG290" s="165">
        <v>0.35952519328859062</v>
      </c>
      <c r="AH290" s="165" t="s">
        <v>71</v>
      </c>
      <c r="AI290" s="165" t="s">
        <v>24</v>
      </c>
      <c r="AJ290" s="165" t="s">
        <v>75</v>
      </c>
    </row>
    <row r="291" spans="28:36">
      <c r="AB291" s="165" t="str">
        <f t="shared" si="194"/>
        <v>Monaco</v>
      </c>
      <c r="AC291" s="165" t="str">
        <f t="shared" si="161"/>
        <v>Flyg</v>
      </c>
      <c r="AD291" s="165" t="str">
        <f t="shared" ref="AD291" si="199">$Z$16</f>
        <v>Flyg - Långdistans - Business class</v>
      </c>
      <c r="AE291" s="165" t="str">
        <f t="shared" si="170"/>
        <v>MonacoFlyg - Långdistans - Business class</v>
      </c>
      <c r="AF291" s="165">
        <v>2024</v>
      </c>
      <c r="AG291" s="165">
        <v>0.65165000000000006</v>
      </c>
      <c r="AH291" s="165" t="s">
        <v>71</v>
      </c>
      <c r="AI291" s="165" t="s">
        <v>24</v>
      </c>
      <c r="AJ291" s="165" t="s">
        <v>75</v>
      </c>
    </row>
    <row r="292" spans="28:36">
      <c r="AB292" s="165" t="str">
        <f t="shared" si="194"/>
        <v>Monaco</v>
      </c>
      <c r="AC292" s="165" t="str">
        <f t="shared" si="161"/>
        <v>Flyg</v>
      </c>
      <c r="AD292" s="165" t="str">
        <f t="shared" ref="AD292" si="200">$Z$17</f>
        <v>Flyg - Långdistans - First class</v>
      </c>
      <c r="AE292" s="165" t="str">
        <f t="shared" si="170"/>
        <v>MonacoFlyg - Långdistans - First class</v>
      </c>
      <c r="AF292" s="165">
        <v>2024</v>
      </c>
      <c r="AG292" s="165">
        <v>0.89884302953020123</v>
      </c>
      <c r="AH292" s="165" t="s">
        <v>71</v>
      </c>
      <c r="AI292" s="165" t="s">
        <v>24</v>
      </c>
      <c r="AJ292" s="165" t="s">
        <v>75</v>
      </c>
    </row>
    <row r="293" spans="28:36">
      <c r="AB293" s="165" t="str">
        <f t="shared" ref="AB293:AB298" si="201">$A$30</f>
        <v>Montenegro</v>
      </c>
      <c r="AC293" s="165" t="str">
        <f t="shared" si="161"/>
        <v>Flyg</v>
      </c>
      <c r="AD293" s="165" t="str">
        <f t="shared" ref="AD293" si="202">$Z$12</f>
        <v>Flyg - Kortdistans - Ekonomiklass</v>
      </c>
      <c r="AE293" s="165" t="str">
        <f t="shared" si="170"/>
        <v>MontenegroFlyg - Kortdistans - Ekonomiklass</v>
      </c>
      <c r="AF293" s="165">
        <v>2024</v>
      </c>
      <c r="AG293" s="165">
        <v>0.20535935436241612</v>
      </c>
      <c r="AH293" s="165" t="s">
        <v>71</v>
      </c>
      <c r="AI293" s="165" t="s">
        <v>24</v>
      </c>
      <c r="AJ293" s="165" t="s">
        <v>75</v>
      </c>
    </row>
    <row r="294" spans="28:36">
      <c r="AB294" s="165" t="str">
        <f t="shared" si="201"/>
        <v>Montenegro</v>
      </c>
      <c r="AC294" s="165" t="str">
        <f t="shared" si="161"/>
        <v>Flyg</v>
      </c>
      <c r="AD294" s="165" t="str">
        <f t="shared" ref="AD294" si="203">$Z$13</f>
        <v>Flyg - Kortdistans - Business class</v>
      </c>
      <c r="AE294" s="165" t="str">
        <f t="shared" si="170"/>
        <v>MontenegroFlyg - Kortdistans - Business class</v>
      </c>
      <c r="AF294" s="165">
        <v>2024</v>
      </c>
      <c r="AG294" s="165">
        <v>0.30803287785234901</v>
      </c>
      <c r="AH294" s="165" t="s">
        <v>71</v>
      </c>
      <c r="AI294" s="165" t="s">
        <v>24</v>
      </c>
      <c r="AJ294" s="165" t="s">
        <v>75</v>
      </c>
    </row>
    <row r="295" spans="28:36">
      <c r="AB295" s="165" t="str">
        <f t="shared" si="201"/>
        <v>Montenegro</v>
      </c>
      <c r="AC295" s="165" t="str">
        <f t="shared" si="161"/>
        <v>Flyg</v>
      </c>
      <c r="AD295" s="165" t="str">
        <f t="shared" ref="AD295" si="204">$Z$14</f>
        <v>Flyg - Långdistans - Ekonomiklass</v>
      </c>
      <c r="AE295" s="165" t="str">
        <f t="shared" si="170"/>
        <v>MontenegroFlyg - Långdistans - Ekonomiklass</v>
      </c>
      <c r="AF295" s="165">
        <v>2024</v>
      </c>
      <c r="AG295" s="165">
        <v>0.22471828053691276</v>
      </c>
      <c r="AH295" s="165" t="s">
        <v>71</v>
      </c>
      <c r="AI295" s="165" t="s">
        <v>24</v>
      </c>
      <c r="AJ295" s="165" t="s">
        <v>75</v>
      </c>
    </row>
    <row r="296" spans="28:36">
      <c r="AB296" s="165" t="str">
        <f t="shared" si="201"/>
        <v>Montenegro</v>
      </c>
      <c r="AC296" s="165" t="str">
        <f t="shared" si="161"/>
        <v>Flyg</v>
      </c>
      <c r="AD296" s="165" t="str">
        <f t="shared" ref="AD296" si="205">$Z$15</f>
        <v>Flyg - Långdistans - Premium economy</v>
      </c>
      <c r="AE296" s="165" t="str">
        <f t="shared" si="170"/>
        <v>MontenegroFlyg - Långdistans - Premium economy</v>
      </c>
      <c r="AF296" s="165">
        <v>2024</v>
      </c>
      <c r="AG296" s="165">
        <v>0.35952519328859062</v>
      </c>
      <c r="AH296" s="165" t="s">
        <v>71</v>
      </c>
      <c r="AI296" s="165" t="s">
        <v>24</v>
      </c>
      <c r="AJ296" s="165" t="s">
        <v>75</v>
      </c>
    </row>
    <row r="297" spans="28:36">
      <c r="AB297" s="165" t="str">
        <f t="shared" si="201"/>
        <v>Montenegro</v>
      </c>
      <c r="AC297" s="165" t="str">
        <f t="shared" si="161"/>
        <v>Flyg</v>
      </c>
      <c r="AD297" s="165" t="str">
        <f t="shared" ref="AD297" si="206">$Z$16</f>
        <v>Flyg - Långdistans - Business class</v>
      </c>
      <c r="AE297" s="165" t="str">
        <f t="shared" si="170"/>
        <v>MontenegroFlyg - Långdistans - Business class</v>
      </c>
      <c r="AF297" s="165">
        <v>2024</v>
      </c>
      <c r="AG297" s="165">
        <v>0.65165000000000006</v>
      </c>
      <c r="AH297" s="165" t="s">
        <v>71</v>
      </c>
      <c r="AI297" s="165" t="s">
        <v>24</v>
      </c>
      <c r="AJ297" s="165" t="s">
        <v>75</v>
      </c>
    </row>
    <row r="298" spans="28:36">
      <c r="AB298" s="165" t="str">
        <f t="shared" si="201"/>
        <v>Montenegro</v>
      </c>
      <c r="AC298" s="165" t="str">
        <f t="shared" si="161"/>
        <v>Flyg</v>
      </c>
      <c r="AD298" s="165" t="str">
        <f t="shared" ref="AD298" si="207">$Z$17</f>
        <v>Flyg - Långdistans - First class</v>
      </c>
      <c r="AE298" s="165" t="str">
        <f t="shared" si="170"/>
        <v>MontenegroFlyg - Långdistans - First class</v>
      </c>
      <c r="AF298" s="165">
        <v>2024</v>
      </c>
      <c r="AG298" s="165">
        <v>0.89884302953020123</v>
      </c>
      <c r="AH298" s="165" t="s">
        <v>71</v>
      </c>
      <c r="AI298" s="165" t="s">
        <v>24</v>
      </c>
      <c r="AJ298" s="165" t="s">
        <v>75</v>
      </c>
    </row>
    <row r="299" spans="28:36">
      <c r="AB299" s="165" t="str">
        <f t="shared" ref="AB299:AB304" si="208">$A$31</f>
        <v>Netherlands</v>
      </c>
      <c r="AC299" s="165" t="str">
        <f t="shared" si="161"/>
        <v>Flyg</v>
      </c>
      <c r="AD299" s="165" t="str">
        <f t="shared" ref="AD299" si="209">$Z$12</f>
        <v>Flyg - Kortdistans - Ekonomiklass</v>
      </c>
      <c r="AE299" s="165" t="str">
        <f t="shared" si="170"/>
        <v>NetherlandsFlyg - Kortdistans - Ekonomiklass</v>
      </c>
      <c r="AF299" s="165">
        <v>2024</v>
      </c>
      <c r="AG299" s="165">
        <v>0.20535935436241612</v>
      </c>
      <c r="AH299" s="165" t="s">
        <v>71</v>
      </c>
      <c r="AI299" s="165" t="s">
        <v>24</v>
      </c>
      <c r="AJ299" s="165" t="s">
        <v>75</v>
      </c>
    </row>
    <row r="300" spans="28:36">
      <c r="AB300" s="165" t="str">
        <f t="shared" si="208"/>
        <v>Netherlands</v>
      </c>
      <c r="AC300" s="165" t="str">
        <f t="shared" si="161"/>
        <v>Flyg</v>
      </c>
      <c r="AD300" s="165" t="str">
        <f t="shared" ref="AD300" si="210">$Z$13</f>
        <v>Flyg - Kortdistans - Business class</v>
      </c>
      <c r="AE300" s="165" t="str">
        <f t="shared" si="170"/>
        <v>NetherlandsFlyg - Kortdistans - Business class</v>
      </c>
      <c r="AF300" s="165">
        <v>2024</v>
      </c>
      <c r="AG300" s="165">
        <v>0.30803287785234901</v>
      </c>
      <c r="AH300" s="165" t="s">
        <v>71</v>
      </c>
      <c r="AI300" s="165" t="s">
        <v>24</v>
      </c>
      <c r="AJ300" s="165" t="s">
        <v>75</v>
      </c>
    </row>
    <row r="301" spans="28:36">
      <c r="AB301" s="165" t="str">
        <f t="shared" si="208"/>
        <v>Netherlands</v>
      </c>
      <c r="AC301" s="165" t="str">
        <f t="shared" si="161"/>
        <v>Flyg</v>
      </c>
      <c r="AD301" s="165" t="str">
        <f t="shared" ref="AD301" si="211">$Z$14</f>
        <v>Flyg - Långdistans - Ekonomiklass</v>
      </c>
      <c r="AE301" s="165" t="str">
        <f t="shared" si="170"/>
        <v>NetherlandsFlyg - Långdistans - Ekonomiklass</v>
      </c>
      <c r="AF301" s="165">
        <v>2024</v>
      </c>
      <c r="AG301" s="165">
        <v>0.22471828053691276</v>
      </c>
      <c r="AH301" s="165" t="s">
        <v>71</v>
      </c>
      <c r="AI301" s="165" t="s">
        <v>24</v>
      </c>
      <c r="AJ301" s="165" t="s">
        <v>75</v>
      </c>
    </row>
    <row r="302" spans="28:36">
      <c r="AB302" s="165" t="str">
        <f t="shared" si="208"/>
        <v>Netherlands</v>
      </c>
      <c r="AC302" s="165" t="str">
        <f t="shared" si="161"/>
        <v>Flyg</v>
      </c>
      <c r="AD302" s="165" t="str">
        <f t="shared" ref="AD302" si="212">$Z$15</f>
        <v>Flyg - Långdistans - Premium economy</v>
      </c>
      <c r="AE302" s="165" t="str">
        <f t="shared" si="170"/>
        <v>NetherlandsFlyg - Långdistans - Premium economy</v>
      </c>
      <c r="AF302" s="165">
        <v>2024</v>
      </c>
      <c r="AG302" s="165">
        <v>0.35952519328859062</v>
      </c>
      <c r="AH302" s="165" t="s">
        <v>71</v>
      </c>
      <c r="AI302" s="165" t="s">
        <v>24</v>
      </c>
      <c r="AJ302" s="165" t="s">
        <v>75</v>
      </c>
    </row>
    <row r="303" spans="28:36">
      <c r="AB303" s="165" t="str">
        <f t="shared" si="208"/>
        <v>Netherlands</v>
      </c>
      <c r="AC303" s="165" t="str">
        <f t="shared" si="161"/>
        <v>Flyg</v>
      </c>
      <c r="AD303" s="165" t="str">
        <f t="shared" ref="AD303" si="213">$Z$16</f>
        <v>Flyg - Långdistans - Business class</v>
      </c>
      <c r="AE303" s="165" t="str">
        <f t="shared" si="170"/>
        <v>NetherlandsFlyg - Långdistans - Business class</v>
      </c>
      <c r="AF303" s="165">
        <v>2024</v>
      </c>
      <c r="AG303" s="165">
        <v>0.65165000000000006</v>
      </c>
      <c r="AH303" s="165" t="s">
        <v>71</v>
      </c>
      <c r="AI303" s="165" t="s">
        <v>24</v>
      </c>
      <c r="AJ303" s="165" t="s">
        <v>75</v>
      </c>
    </row>
    <row r="304" spans="28:36">
      <c r="AB304" s="165" t="str">
        <f t="shared" si="208"/>
        <v>Netherlands</v>
      </c>
      <c r="AC304" s="165" t="str">
        <f t="shared" si="161"/>
        <v>Flyg</v>
      </c>
      <c r="AD304" s="165" t="str">
        <f t="shared" ref="AD304" si="214">$Z$17</f>
        <v>Flyg - Långdistans - First class</v>
      </c>
      <c r="AE304" s="165" t="str">
        <f t="shared" si="170"/>
        <v>NetherlandsFlyg - Långdistans - First class</v>
      </c>
      <c r="AF304" s="165">
        <v>2024</v>
      </c>
      <c r="AG304" s="165">
        <v>0.89884302953020123</v>
      </c>
      <c r="AH304" s="165" t="s">
        <v>71</v>
      </c>
      <c r="AI304" s="165" t="s">
        <v>24</v>
      </c>
      <c r="AJ304" s="165" t="s">
        <v>75</v>
      </c>
    </row>
    <row r="305" spans="28:36">
      <c r="AB305" s="165" t="str">
        <f t="shared" ref="AB305:AB310" si="215">$A$32</f>
        <v>North Macedonia</v>
      </c>
      <c r="AC305" s="165" t="str">
        <f t="shared" si="161"/>
        <v>Flyg</v>
      </c>
      <c r="AD305" s="165" t="str">
        <f t="shared" ref="AD305" si="216">$Z$12</f>
        <v>Flyg - Kortdistans - Ekonomiklass</v>
      </c>
      <c r="AE305" s="165" t="str">
        <f t="shared" si="170"/>
        <v>North MacedoniaFlyg - Kortdistans - Ekonomiklass</v>
      </c>
      <c r="AF305" s="165">
        <v>2024</v>
      </c>
      <c r="AG305" s="165">
        <v>0.20535935436241612</v>
      </c>
      <c r="AH305" s="165" t="s">
        <v>71</v>
      </c>
      <c r="AI305" s="165" t="s">
        <v>24</v>
      </c>
      <c r="AJ305" s="165" t="s">
        <v>75</v>
      </c>
    </row>
    <row r="306" spans="28:36">
      <c r="AB306" s="165" t="str">
        <f t="shared" si="215"/>
        <v>North Macedonia</v>
      </c>
      <c r="AC306" s="165" t="str">
        <f t="shared" si="161"/>
        <v>Flyg</v>
      </c>
      <c r="AD306" s="165" t="str">
        <f t="shared" ref="AD306" si="217">$Z$13</f>
        <v>Flyg - Kortdistans - Business class</v>
      </c>
      <c r="AE306" s="165" t="str">
        <f t="shared" si="170"/>
        <v>North MacedoniaFlyg - Kortdistans - Business class</v>
      </c>
      <c r="AF306" s="165">
        <v>2024</v>
      </c>
      <c r="AG306" s="165">
        <v>0.30803287785234901</v>
      </c>
      <c r="AH306" s="165" t="s">
        <v>71</v>
      </c>
      <c r="AI306" s="165" t="s">
        <v>24</v>
      </c>
      <c r="AJ306" s="165" t="s">
        <v>75</v>
      </c>
    </row>
    <row r="307" spans="28:36">
      <c r="AB307" s="165" t="str">
        <f t="shared" si="215"/>
        <v>North Macedonia</v>
      </c>
      <c r="AC307" s="165" t="str">
        <f t="shared" si="161"/>
        <v>Flyg</v>
      </c>
      <c r="AD307" s="165" t="str">
        <f t="shared" ref="AD307" si="218">$Z$14</f>
        <v>Flyg - Långdistans - Ekonomiklass</v>
      </c>
      <c r="AE307" s="165" t="str">
        <f t="shared" si="170"/>
        <v>North MacedoniaFlyg - Långdistans - Ekonomiklass</v>
      </c>
      <c r="AF307" s="165">
        <v>2024</v>
      </c>
      <c r="AG307" s="165">
        <v>0.22471828053691276</v>
      </c>
      <c r="AH307" s="165" t="s">
        <v>71</v>
      </c>
      <c r="AI307" s="165" t="s">
        <v>24</v>
      </c>
      <c r="AJ307" s="165" t="s">
        <v>75</v>
      </c>
    </row>
    <row r="308" spans="28:36">
      <c r="AB308" s="165" t="str">
        <f t="shared" si="215"/>
        <v>North Macedonia</v>
      </c>
      <c r="AC308" s="165" t="str">
        <f t="shared" si="161"/>
        <v>Flyg</v>
      </c>
      <c r="AD308" s="165" t="str">
        <f t="shared" ref="AD308" si="219">$Z$15</f>
        <v>Flyg - Långdistans - Premium economy</v>
      </c>
      <c r="AE308" s="165" t="str">
        <f t="shared" si="170"/>
        <v>North MacedoniaFlyg - Långdistans - Premium economy</v>
      </c>
      <c r="AF308" s="165">
        <v>2024</v>
      </c>
      <c r="AG308" s="165">
        <v>0.35952519328859062</v>
      </c>
      <c r="AH308" s="165" t="s">
        <v>71</v>
      </c>
      <c r="AI308" s="165" t="s">
        <v>24</v>
      </c>
      <c r="AJ308" s="165" t="s">
        <v>75</v>
      </c>
    </row>
    <row r="309" spans="28:36">
      <c r="AB309" s="165" t="str">
        <f t="shared" si="215"/>
        <v>North Macedonia</v>
      </c>
      <c r="AC309" s="165" t="str">
        <f t="shared" si="161"/>
        <v>Flyg</v>
      </c>
      <c r="AD309" s="165" t="str">
        <f t="shared" ref="AD309" si="220">$Z$16</f>
        <v>Flyg - Långdistans - Business class</v>
      </c>
      <c r="AE309" s="165" t="str">
        <f t="shared" si="170"/>
        <v>North MacedoniaFlyg - Långdistans - Business class</v>
      </c>
      <c r="AF309" s="165">
        <v>2024</v>
      </c>
      <c r="AG309" s="165">
        <v>0.65165000000000006</v>
      </c>
      <c r="AH309" s="165" t="s">
        <v>71</v>
      </c>
      <c r="AI309" s="165" t="s">
        <v>24</v>
      </c>
      <c r="AJ309" s="165" t="s">
        <v>75</v>
      </c>
    </row>
    <row r="310" spans="28:36">
      <c r="AB310" s="165" t="str">
        <f t="shared" si="215"/>
        <v>North Macedonia</v>
      </c>
      <c r="AC310" s="165" t="str">
        <f t="shared" si="161"/>
        <v>Flyg</v>
      </c>
      <c r="AD310" s="165" t="str">
        <f t="shared" ref="AD310" si="221">$Z$17</f>
        <v>Flyg - Långdistans - First class</v>
      </c>
      <c r="AE310" s="165" t="str">
        <f t="shared" si="170"/>
        <v>North MacedoniaFlyg - Långdistans - First class</v>
      </c>
      <c r="AF310" s="165">
        <v>2024</v>
      </c>
      <c r="AG310" s="165">
        <v>0.89884302953020123</v>
      </c>
      <c r="AH310" s="165" t="s">
        <v>71</v>
      </c>
      <c r="AI310" s="165" t="s">
        <v>24</v>
      </c>
      <c r="AJ310" s="165" t="s">
        <v>75</v>
      </c>
    </row>
    <row r="311" spans="28:36">
      <c r="AB311" s="165" t="str">
        <f t="shared" ref="AB311:AB316" si="222">$A$33</f>
        <v>Norway</v>
      </c>
      <c r="AC311" s="165" t="str">
        <f t="shared" si="161"/>
        <v>Flyg</v>
      </c>
      <c r="AD311" s="165" t="str">
        <f t="shared" ref="AD311" si="223">$Z$12</f>
        <v>Flyg - Kortdistans - Ekonomiklass</v>
      </c>
      <c r="AE311" s="165" t="str">
        <f t="shared" si="170"/>
        <v>NorwayFlyg - Kortdistans - Ekonomiklass</v>
      </c>
      <c r="AF311" s="165">
        <v>2024</v>
      </c>
      <c r="AG311" s="165">
        <v>0.20535935436241612</v>
      </c>
      <c r="AH311" s="165" t="s">
        <v>71</v>
      </c>
      <c r="AI311" s="165" t="s">
        <v>24</v>
      </c>
      <c r="AJ311" s="165" t="s">
        <v>75</v>
      </c>
    </row>
    <row r="312" spans="28:36">
      <c r="AB312" s="165" t="str">
        <f t="shared" si="222"/>
        <v>Norway</v>
      </c>
      <c r="AC312" s="165" t="str">
        <f t="shared" si="161"/>
        <v>Flyg</v>
      </c>
      <c r="AD312" s="165" t="str">
        <f t="shared" ref="AD312" si="224">$Z$13</f>
        <v>Flyg - Kortdistans - Business class</v>
      </c>
      <c r="AE312" s="165" t="str">
        <f t="shared" si="170"/>
        <v>NorwayFlyg - Kortdistans - Business class</v>
      </c>
      <c r="AF312" s="165">
        <v>2024</v>
      </c>
      <c r="AG312" s="165">
        <v>0.30803287785234901</v>
      </c>
      <c r="AH312" s="165" t="s">
        <v>71</v>
      </c>
      <c r="AI312" s="165" t="s">
        <v>24</v>
      </c>
      <c r="AJ312" s="165" t="s">
        <v>75</v>
      </c>
    </row>
    <row r="313" spans="28:36">
      <c r="AB313" s="165" t="str">
        <f t="shared" si="222"/>
        <v>Norway</v>
      </c>
      <c r="AC313" s="165" t="str">
        <f t="shared" si="161"/>
        <v>Flyg</v>
      </c>
      <c r="AD313" s="165" t="str">
        <f t="shared" ref="AD313" si="225">$Z$14</f>
        <v>Flyg - Långdistans - Ekonomiklass</v>
      </c>
      <c r="AE313" s="165" t="str">
        <f t="shared" si="170"/>
        <v>NorwayFlyg - Långdistans - Ekonomiklass</v>
      </c>
      <c r="AF313" s="165">
        <v>2024</v>
      </c>
      <c r="AG313" s="165">
        <v>0.22471828053691276</v>
      </c>
      <c r="AH313" s="165" t="s">
        <v>71</v>
      </c>
      <c r="AI313" s="165" t="s">
        <v>24</v>
      </c>
      <c r="AJ313" s="165" t="s">
        <v>75</v>
      </c>
    </row>
    <row r="314" spans="28:36">
      <c r="AB314" s="165" t="str">
        <f t="shared" si="222"/>
        <v>Norway</v>
      </c>
      <c r="AC314" s="165" t="str">
        <f t="shared" si="161"/>
        <v>Flyg</v>
      </c>
      <c r="AD314" s="165" t="str">
        <f t="shared" ref="AD314" si="226">$Z$15</f>
        <v>Flyg - Långdistans - Premium economy</v>
      </c>
      <c r="AE314" s="165" t="str">
        <f t="shared" si="170"/>
        <v>NorwayFlyg - Långdistans - Premium economy</v>
      </c>
      <c r="AF314" s="165">
        <v>2024</v>
      </c>
      <c r="AG314" s="165">
        <v>0.35952519328859062</v>
      </c>
      <c r="AH314" s="165" t="s">
        <v>71</v>
      </c>
      <c r="AI314" s="165" t="s">
        <v>24</v>
      </c>
      <c r="AJ314" s="165" t="s">
        <v>75</v>
      </c>
    </row>
    <row r="315" spans="28:36">
      <c r="AB315" s="165" t="str">
        <f t="shared" si="222"/>
        <v>Norway</v>
      </c>
      <c r="AC315" s="165" t="str">
        <f t="shared" si="161"/>
        <v>Flyg</v>
      </c>
      <c r="AD315" s="165" t="str">
        <f t="shared" ref="AD315" si="227">$Z$16</f>
        <v>Flyg - Långdistans - Business class</v>
      </c>
      <c r="AE315" s="165" t="str">
        <f t="shared" si="170"/>
        <v>NorwayFlyg - Långdistans - Business class</v>
      </c>
      <c r="AF315" s="165">
        <v>2024</v>
      </c>
      <c r="AG315" s="165">
        <v>0.65165000000000006</v>
      </c>
      <c r="AH315" s="165" t="s">
        <v>71</v>
      </c>
      <c r="AI315" s="165" t="s">
        <v>24</v>
      </c>
      <c r="AJ315" s="165" t="s">
        <v>75</v>
      </c>
    </row>
    <row r="316" spans="28:36">
      <c r="AB316" s="165" t="str">
        <f t="shared" si="222"/>
        <v>Norway</v>
      </c>
      <c r="AC316" s="165" t="str">
        <f t="shared" si="161"/>
        <v>Flyg</v>
      </c>
      <c r="AD316" s="165" t="str">
        <f t="shared" ref="AD316" si="228">$Z$17</f>
        <v>Flyg - Långdistans - First class</v>
      </c>
      <c r="AE316" s="165" t="str">
        <f t="shared" si="170"/>
        <v>NorwayFlyg - Långdistans - First class</v>
      </c>
      <c r="AF316" s="165">
        <v>2024</v>
      </c>
      <c r="AG316" s="165">
        <v>0.89884302953020123</v>
      </c>
      <c r="AH316" s="165" t="s">
        <v>71</v>
      </c>
      <c r="AI316" s="165" t="s">
        <v>24</v>
      </c>
      <c r="AJ316" s="165" t="s">
        <v>75</v>
      </c>
    </row>
    <row r="317" spans="28:36">
      <c r="AB317" s="165" t="str">
        <f t="shared" ref="AB317:AB322" si="229">$A$34</f>
        <v>Poland</v>
      </c>
      <c r="AC317" s="165" t="str">
        <f t="shared" si="161"/>
        <v>Flyg</v>
      </c>
      <c r="AD317" s="165" t="str">
        <f t="shared" ref="AD317" si="230">$Z$12</f>
        <v>Flyg - Kortdistans - Ekonomiklass</v>
      </c>
      <c r="AE317" s="165" t="str">
        <f t="shared" si="170"/>
        <v>PolandFlyg - Kortdistans - Ekonomiklass</v>
      </c>
      <c r="AF317" s="165">
        <v>2024</v>
      </c>
      <c r="AG317" s="165">
        <v>0.20535935436241612</v>
      </c>
      <c r="AH317" s="165" t="s">
        <v>71</v>
      </c>
      <c r="AI317" s="165" t="s">
        <v>24</v>
      </c>
      <c r="AJ317" s="165" t="s">
        <v>75</v>
      </c>
    </row>
    <row r="318" spans="28:36">
      <c r="AB318" s="165" t="str">
        <f t="shared" si="229"/>
        <v>Poland</v>
      </c>
      <c r="AC318" s="165" t="str">
        <f t="shared" si="161"/>
        <v>Flyg</v>
      </c>
      <c r="AD318" s="165" t="str">
        <f t="shared" ref="AD318" si="231">$Z$13</f>
        <v>Flyg - Kortdistans - Business class</v>
      </c>
      <c r="AE318" s="165" t="str">
        <f t="shared" si="170"/>
        <v>PolandFlyg - Kortdistans - Business class</v>
      </c>
      <c r="AF318" s="165">
        <v>2024</v>
      </c>
      <c r="AG318" s="165">
        <v>0.30803287785234901</v>
      </c>
      <c r="AH318" s="165" t="s">
        <v>71</v>
      </c>
      <c r="AI318" s="165" t="s">
        <v>24</v>
      </c>
      <c r="AJ318" s="165" t="s">
        <v>75</v>
      </c>
    </row>
    <row r="319" spans="28:36">
      <c r="AB319" s="165" t="str">
        <f t="shared" si="229"/>
        <v>Poland</v>
      </c>
      <c r="AC319" s="165" t="str">
        <f t="shared" si="161"/>
        <v>Flyg</v>
      </c>
      <c r="AD319" s="165" t="str">
        <f t="shared" ref="AD319" si="232">$Z$14</f>
        <v>Flyg - Långdistans - Ekonomiklass</v>
      </c>
      <c r="AE319" s="165" t="str">
        <f t="shared" si="170"/>
        <v>PolandFlyg - Långdistans - Ekonomiklass</v>
      </c>
      <c r="AF319" s="165">
        <v>2024</v>
      </c>
      <c r="AG319" s="165">
        <v>0.22471828053691276</v>
      </c>
      <c r="AH319" s="165" t="s">
        <v>71</v>
      </c>
      <c r="AI319" s="165" t="s">
        <v>24</v>
      </c>
      <c r="AJ319" s="165" t="s">
        <v>75</v>
      </c>
    </row>
    <row r="320" spans="28:36">
      <c r="AB320" s="165" t="str">
        <f t="shared" si="229"/>
        <v>Poland</v>
      </c>
      <c r="AC320" s="165" t="str">
        <f t="shared" si="161"/>
        <v>Flyg</v>
      </c>
      <c r="AD320" s="165" t="str">
        <f t="shared" ref="AD320" si="233">$Z$15</f>
        <v>Flyg - Långdistans - Premium economy</v>
      </c>
      <c r="AE320" s="165" t="str">
        <f t="shared" si="170"/>
        <v>PolandFlyg - Långdistans - Premium economy</v>
      </c>
      <c r="AF320" s="165">
        <v>2024</v>
      </c>
      <c r="AG320" s="165">
        <v>0.35952519328859062</v>
      </c>
      <c r="AH320" s="165" t="s">
        <v>71</v>
      </c>
      <c r="AI320" s="165" t="s">
        <v>24</v>
      </c>
      <c r="AJ320" s="165" t="s">
        <v>75</v>
      </c>
    </row>
    <row r="321" spans="28:36">
      <c r="AB321" s="165" t="str">
        <f t="shared" si="229"/>
        <v>Poland</v>
      </c>
      <c r="AC321" s="165" t="str">
        <f t="shared" si="161"/>
        <v>Flyg</v>
      </c>
      <c r="AD321" s="165" t="str">
        <f t="shared" ref="AD321" si="234">$Z$16</f>
        <v>Flyg - Långdistans - Business class</v>
      </c>
      <c r="AE321" s="165" t="str">
        <f t="shared" si="170"/>
        <v>PolandFlyg - Långdistans - Business class</v>
      </c>
      <c r="AF321" s="165">
        <v>2024</v>
      </c>
      <c r="AG321" s="165">
        <v>0.65165000000000006</v>
      </c>
      <c r="AH321" s="165" t="s">
        <v>71</v>
      </c>
      <c r="AI321" s="165" t="s">
        <v>24</v>
      </c>
      <c r="AJ321" s="165" t="s">
        <v>75</v>
      </c>
    </row>
    <row r="322" spans="28:36">
      <c r="AB322" s="165" t="str">
        <f t="shared" si="229"/>
        <v>Poland</v>
      </c>
      <c r="AC322" s="165" t="str">
        <f t="shared" si="161"/>
        <v>Flyg</v>
      </c>
      <c r="AD322" s="165" t="str">
        <f t="shared" ref="AD322" si="235">$Z$17</f>
        <v>Flyg - Långdistans - First class</v>
      </c>
      <c r="AE322" s="165" t="str">
        <f t="shared" si="170"/>
        <v>PolandFlyg - Långdistans - First class</v>
      </c>
      <c r="AF322" s="165">
        <v>2024</v>
      </c>
      <c r="AG322" s="165">
        <v>0.89884302953020123</v>
      </c>
      <c r="AH322" s="165" t="s">
        <v>71</v>
      </c>
      <c r="AI322" s="165" t="s">
        <v>24</v>
      </c>
      <c r="AJ322" s="165" t="s">
        <v>75</v>
      </c>
    </row>
    <row r="323" spans="28:36">
      <c r="AB323" s="165" t="str">
        <f t="shared" ref="AB323:AB328" si="236">$A$35</f>
        <v>Portugal</v>
      </c>
      <c r="AC323" s="165" t="str">
        <f t="shared" si="161"/>
        <v>Flyg</v>
      </c>
      <c r="AD323" s="165" t="str">
        <f t="shared" ref="AD323" si="237">$Z$12</f>
        <v>Flyg - Kortdistans - Ekonomiklass</v>
      </c>
      <c r="AE323" s="165" t="str">
        <f t="shared" si="170"/>
        <v>PortugalFlyg - Kortdistans - Ekonomiklass</v>
      </c>
      <c r="AF323" s="165">
        <v>2024</v>
      </c>
      <c r="AG323" s="165">
        <v>0.20535935436241612</v>
      </c>
      <c r="AH323" s="165" t="s">
        <v>71</v>
      </c>
      <c r="AI323" s="165" t="s">
        <v>24</v>
      </c>
      <c r="AJ323" s="165" t="s">
        <v>75</v>
      </c>
    </row>
    <row r="324" spans="28:36">
      <c r="AB324" s="165" t="str">
        <f t="shared" si="236"/>
        <v>Portugal</v>
      </c>
      <c r="AC324" s="165" t="str">
        <f t="shared" ref="AC324:AC387" si="238">$V$6</f>
        <v>Flyg</v>
      </c>
      <c r="AD324" s="165" t="str">
        <f t="shared" ref="AD324" si="239">$Z$13</f>
        <v>Flyg - Kortdistans - Business class</v>
      </c>
      <c r="AE324" s="165" t="str">
        <f t="shared" si="170"/>
        <v>PortugalFlyg - Kortdistans - Business class</v>
      </c>
      <c r="AF324" s="165">
        <v>2024</v>
      </c>
      <c r="AG324" s="165">
        <v>0.30803287785234901</v>
      </c>
      <c r="AH324" s="165" t="s">
        <v>71</v>
      </c>
      <c r="AI324" s="165" t="s">
        <v>24</v>
      </c>
      <c r="AJ324" s="165" t="s">
        <v>75</v>
      </c>
    </row>
    <row r="325" spans="28:36">
      <c r="AB325" s="165" t="str">
        <f t="shared" si="236"/>
        <v>Portugal</v>
      </c>
      <c r="AC325" s="165" t="str">
        <f t="shared" si="238"/>
        <v>Flyg</v>
      </c>
      <c r="AD325" s="165" t="str">
        <f t="shared" ref="AD325" si="240">$Z$14</f>
        <v>Flyg - Långdistans - Ekonomiklass</v>
      </c>
      <c r="AE325" s="165" t="str">
        <f t="shared" si="170"/>
        <v>PortugalFlyg - Långdistans - Ekonomiklass</v>
      </c>
      <c r="AF325" s="165">
        <v>2024</v>
      </c>
      <c r="AG325" s="165">
        <v>0.22471828053691276</v>
      </c>
      <c r="AH325" s="165" t="s">
        <v>71</v>
      </c>
      <c r="AI325" s="165" t="s">
        <v>24</v>
      </c>
      <c r="AJ325" s="165" t="s">
        <v>75</v>
      </c>
    </row>
    <row r="326" spans="28:36">
      <c r="AB326" s="165" t="str">
        <f t="shared" si="236"/>
        <v>Portugal</v>
      </c>
      <c r="AC326" s="165" t="str">
        <f t="shared" si="238"/>
        <v>Flyg</v>
      </c>
      <c r="AD326" s="165" t="str">
        <f t="shared" ref="AD326" si="241">$Z$15</f>
        <v>Flyg - Långdistans - Premium economy</v>
      </c>
      <c r="AE326" s="165" t="str">
        <f t="shared" si="170"/>
        <v>PortugalFlyg - Långdistans - Premium economy</v>
      </c>
      <c r="AF326" s="165">
        <v>2024</v>
      </c>
      <c r="AG326" s="165">
        <v>0.35952519328859062</v>
      </c>
      <c r="AH326" s="165" t="s">
        <v>71</v>
      </c>
      <c r="AI326" s="165" t="s">
        <v>24</v>
      </c>
      <c r="AJ326" s="165" t="s">
        <v>75</v>
      </c>
    </row>
    <row r="327" spans="28:36">
      <c r="AB327" s="165" t="str">
        <f t="shared" si="236"/>
        <v>Portugal</v>
      </c>
      <c r="AC327" s="165" t="str">
        <f t="shared" si="238"/>
        <v>Flyg</v>
      </c>
      <c r="AD327" s="165" t="str">
        <f t="shared" ref="AD327" si="242">$Z$16</f>
        <v>Flyg - Långdistans - Business class</v>
      </c>
      <c r="AE327" s="165" t="str">
        <f t="shared" si="170"/>
        <v>PortugalFlyg - Långdistans - Business class</v>
      </c>
      <c r="AF327" s="165">
        <v>2024</v>
      </c>
      <c r="AG327" s="165">
        <v>0.65165000000000006</v>
      </c>
      <c r="AH327" s="165" t="s">
        <v>71</v>
      </c>
      <c r="AI327" s="165" t="s">
        <v>24</v>
      </c>
      <c r="AJ327" s="165" t="s">
        <v>75</v>
      </c>
    </row>
    <row r="328" spans="28:36">
      <c r="AB328" s="165" t="str">
        <f t="shared" si="236"/>
        <v>Portugal</v>
      </c>
      <c r="AC328" s="165" t="str">
        <f t="shared" si="238"/>
        <v>Flyg</v>
      </c>
      <c r="AD328" s="165" t="str">
        <f t="shared" ref="AD328" si="243">$Z$17</f>
        <v>Flyg - Långdistans - First class</v>
      </c>
      <c r="AE328" s="165" t="str">
        <f t="shared" si="170"/>
        <v>PortugalFlyg - Långdistans - First class</v>
      </c>
      <c r="AF328" s="165">
        <v>2024</v>
      </c>
      <c r="AG328" s="165">
        <v>0.89884302953020123</v>
      </c>
      <c r="AH328" s="165" t="s">
        <v>71</v>
      </c>
      <c r="AI328" s="165" t="s">
        <v>24</v>
      </c>
      <c r="AJ328" s="165" t="s">
        <v>75</v>
      </c>
    </row>
    <row r="329" spans="28:36">
      <c r="AB329" s="165" t="str">
        <f t="shared" ref="AB329:AB334" si="244">$A$36</f>
        <v>Romania</v>
      </c>
      <c r="AC329" s="165" t="str">
        <f t="shared" si="238"/>
        <v>Flyg</v>
      </c>
      <c r="AD329" s="165" t="str">
        <f t="shared" ref="AD329" si="245">$Z$12</f>
        <v>Flyg - Kortdistans - Ekonomiklass</v>
      </c>
      <c r="AE329" s="165" t="str">
        <f t="shared" si="170"/>
        <v>RomaniaFlyg - Kortdistans - Ekonomiklass</v>
      </c>
      <c r="AF329" s="165">
        <v>2024</v>
      </c>
      <c r="AG329" s="165">
        <v>0.20535935436241612</v>
      </c>
      <c r="AH329" s="165" t="s">
        <v>71</v>
      </c>
      <c r="AI329" s="165" t="s">
        <v>24</v>
      </c>
      <c r="AJ329" s="165" t="s">
        <v>75</v>
      </c>
    </row>
    <row r="330" spans="28:36">
      <c r="AB330" s="165" t="str">
        <f t="shared" si="244"/>
        <v>Romania</v>
      </c>
      <c r="AC330" s="165" t="str">
        <f t="shared" si="238"/>
        <v>Flyg</v>
      </c>
      <c r="AD330" s="165" t="str">
        <f t="shared" ref="AD330" si="246">$Z$13</f>
        <v>Flyg - Kortdistans - Business class</v>
      </c>
      <c r="AE330" s="165" t="str">
        <f t="shared" ref="AE330:AE390" si="247">AB330&amp;AD330</f>
        <v>RomaniaFlyg - Kortdistans - Business class</v>
      </c>
      <c r="AF330" s="165">
        <v>2024</v>
      </c>
      <c r="AG330" s="165">
        <v>0.30803287785234901</v>
      </c>
      <c r="AH330" s="165" t="s">
        <v>71</v>
      </c>
      <c r="AI330" s="165" t="s">
        <v>24</v>
      </c>
      <c r="AJ330" s="165" t="s">
        <v>75</v>
      </c>
    </row>
    <row r="331" spans="28:36">
      <c r="AB331" s="165" t="str">
        <f t="shared" si="244"/>
        <v>Romania</v>
      </c>
      <c r="AC331" s="165" t="str">
        <f t="shared" si="238"/>
        <v>Flyg</v>
      </c>
      <c r="AD331" s="165" t="str">
        <f t="shared" ref="AD331" si="248">$Z$14</f>
        <v>Flyg - Långdistans - Ekonomiklass</v>
      </c>
      <c r="AE331" s="165" t="str">
        <f t="shared" si="247"/>
        <v>RomaniaFlyg - Långdistans - Ekonomiklass</v>
      </c>
      <c r="AF331" s="165">
        <v>2024</v>
      </c>
      <c r="AG331" s="165">
        <v>0.22471828053691276</v>
      </c>
      <c r="AH331" s="165" t="s">
        <v>71</v>
      </c>
      <c r="AI331" s="165" t="s">
        <v>24</v>
      </c>
      <c r="AJ331" s="165" t="s">
        <v>75</v>
      </c>
    </row>
    <row r="332" spans="28:36">
      <c r="AB332" s="165" t="str">
        <f t="shared" si="244"/>
        <v>Romania</v>
      </c>
      <c r="AC332" s="165" t="str">
        <f t="shared" si="238"/>
        <v>Flyg</v>
      </c>
      <c r="AD332" s="165" t="str">
        <f t="shared" ref="AD332" si="249">$Z$15</f>
        <v>Flyg - Långdistans - Premium economy</v>
      </c>
      <c r="AE332" s="165" t="str">
        <f t="shared" si="247"/>
        <v>RomaniaFlyg - Långdistans - Premium economy</v>
      </c>
      <c r="AF332" s="165">
        <v>2024</v>
      </c>
      <c r="AG332" s="165">
        <v>0.35952519328859062</v>
      </c>
      <c r="AH332" s="165" t="s">
        <v>71</v>
      </c>
      <c r="AI332" s="165" t="s">
        <v>24</v>
      </c>
      <c r="AJ332" s="165" t="s">
        <v>75</v>
      </c>
    </row>
    <row r="333" spans="28:36">
      <c r="AB333" s="165" t="str">
        <f t="shared" si="244"/>
        <v>Romania</v>
      </c>
      <c r="AC333" s="165" t="str">
        <f t="shared" si="238"/>
        <v>Flyg</v>
      </c>
      <c r="AD333" s="165" t="str">
        <f t="shared" ref="AD333" si="250">$Z$16</f>
        <v>Flyg - Långdistans - Business class</v>
      </c>
      <c r="AE333" s="165" t="str">
        <f t="shared" si="247"/>
        <v>RomaniaFlyg - Långdistans - Business class</v>
      </c>
      <c r="AF333" s="165">
        <v>2024</v>
      </c>
      <c r="AG333" s="165">
        <v>0.65165000000000006</v>
      </c>
      <c r="AH333" s="165" t="s">
        <v>71</v>
      </c>
      <c r="AI333" s="165" t="s">
        <v>24</v>
      </c>
      <c r="AJ333" s="165" t="s">
        <v>75</v>
      </c>
    </row>
    <row r="334" spans="28:36">
      <c r="AB334" s="165" t="str">
        <f t="shared" si="244"/>
        <v>Romania</v>
      </c>
      <c r="AC334" s="165" t="str">
        <f t="shared" si="238"/>
        <v>Flyg</v>
      </c>
      <c r="AD334" s="165" t="str">
        <f t="shared" ref="AD334" si="251">$Z$17</f>
        <v>Flyg - Långdistans - First class</v>
      </c>
      <c r="AE334" s="165" t="str">
        <f t="shared" si="247"/>
        <v>RomaniaFlyg - Långdistans - First class</v>
      </c>
      <c r="AF334" s="165">
        <v>2024</v>
      </c>
      <c r="AG334" s="165">
        <v>0.89884302953020123</v>
      </c>
      <c r="AH334" s="165" t="s">
        <v>71</v>
      </c>
      <c r="AI334" s="165" t="s">
        <v>24</v>
      </c>
      <c r="AJ334" s="165" t="s">
        <v>75</v>
      </c>
    </row>
    <row r="335" spans="28:36">
      <c r="AB335" s="165" t="str">
        <f t="shared" ref="AB335:AB340" si="252">$A$37</f>
        <v>San Marino</v>
      </c>
      <c r="AC335" s="165" t="str">
        <f t="shared" si="238"/>
        <v>Flyg</v>
      </c>
      <c r="AD335" s="165" t="str">
        <f t="shared" ref="AD335" si="253">$Z$12</f>
        <v>Flyg - Kortdistans - Ekonomiklass</v>
      </c>
      <c r="AE335" s="165" t="str">
        <f t="shared" si="247"/>
        <v>San MarinoFlyg - Kortdistans - Ekonomiklass</v>
      </c>
      <c r="AF335" s="165">
        <v>2024</v>
      </c>
      <c r="AG335" s="165">
        <v>0.20535935436241612</v>
      </c>
      <c r="AH335" s="165" t="s">
        <v>71</v>
      </c>
      <c r="AI335" s="165" t="s">
        <v>24</v>
      </c>
      <c r="AJ335" s="165" t="s">
        <v>75</v>
      </c>
    </row>
    <row r="336" spans="28:36">
      <c r="AB336" s="165" t="str">
        <f t="shared" si="252"/>
        <v>San Marino</v>
      </c>
      <c r="AC336" s="165" t="str">
        <f t="shared" si="238"/>
        <v>Flyg</v>
      </c>
      <c r="AD336" s="165" t="str">
        <f t="shared" ref="AD336" si="254">$Z$13</f>
        <v>Flyg - Kortdistans - Business class</v>
      </c>
      <c r="AE336" s="165" t="str">
        <f t="shared" si="247"/>
        <v>San MarinoFlyg - Kortdistans - Business class</v>
      </c>
      <c r="AF336" s="165">
        <v>2024</v>
      </c>
      <c r="AG336" s="165">
        <v>0.30803287785234901</v>
      </c>
      <c r="AH336" s="165" t="s">
        <v>71</v>
      </c>
      <c r="AI336" s="165" t="s">
        <v>24</v>
      </c>
      <c r="AJ336" s="165" t="s">
        <v>75</v>
      </c>
    </row>
    <row r="337" spans="28:36">
      <c r="AB337" s="165" t="str">
        <f t="shared" si="252"/>
        <v>San Marino</v>
      </c>
      <c r="AC337" s="165" t="str">
        <f t="shared" si="238"/>
        <v>Flyg</v>
      </c>
      <c r="AD337" s="165" t="str">
        <f t="shared" ref="AD337" si="255">$Z$14</f>
        <v>Flyg - Långdistans - Ekonomiklass</v>
      </c>
      <c r="AE337" s="165" t="str">
        <f t="shared" si="247"/>
        <v>San MarinoFlyg - Långdistans - Ekonomiklass</v>
      </c>
      <c r="AF337" s="165">
        <v>2024</v>
      </c>
      <c r="AG337" s="165">
        <v>0.22471828053691276</v>
      </c>
      <c r="AH337" s="165" t="s">
        <v>71</v>
      </c>
      <c r="AI337" s="165" t="s">
        <v>24</v>
      </c>
      <c r="AJ337" s="165" t="s">
        <v>75</v>
      </c>
    </row>
    <row r="338" spans="28:36">
      <c r="AB338" s="165" t="str">
        <f t="shared" si="252"/>
        <v>San Marino</v>
      </c>
      <c r="AC338" s="165" t="str">
        <f t="shared" si="238"/>
        <v>Flyg</v>
      </c>
      <c r="AD338" s="165" t="str">
        <f t="shared" ref="AD338" si="256">$Z$15</f>
        <v>Flyg - Långdistans - Premium economy</v>
      </c>
      <c r="AE338" s="165" t="str">
        <f t="shared" si="247"/>
        <v>San MarinoFlyg - Långdistans - Premium economy</v>
      </c>
      <c r="AF338" s="165">
        <v>2024</v>
      </c>
      <c r="AG338" s="165">
        <v>0.35952519328859062</v>
      </c>
      <c r="AH338" s="165" t="s">
        <v>71</v>
      </c>
      <c r="AI338" s="165" t="s">
        <v>24</v>
      </c>
      <c r="AJ338" s="165" t="s">
        <v>75</v>
      </c>
    </row>
    <row r="339" spans="28:36">
      <c r="AB339" s="165" t="str">
        <f t="shared" si="252"/>
        <v>San Marino</v>
      </c>
      <c r="AC339" s="165" t="str">
        <f t="shared" si="238"/>
        <v>Flyg</v>
      </c>
      <c r="AD339" s="165" t="str">
        <f t="shared" ref="AD339" si="257">$Z$16</f>
        <v>Flyg - Långdistans - Business class</v>
      </c>
      <c r="AE339" s="165" t="str">
        <f t="shared" si="247"/>
        <v>San MarinoFlyg - Långdistans - Business class</v>
      </c>
      <c r="AF339" s="165">
        <v>2024</v>
      </c>
      <c r="AG339" s="165">
        <v>0.65165000000000006</v>
      </c>
      <c r="AH339" s="165" t="s">
        <v>71</v>
      </c>
      <c r="AI339" s="165" t="s">
        <v>24</v>
      </c>
      <c r="AJ339" s="165" t="s">
        <v>75</v>
      </c>
    </row>
    <row r="340" spans="28:36">
      <c r="AB340" s="165" t="str">
        <f t="shared" si="252"/>
        <v>San Marino</v>
      </c>
      <c r="AC340" s="165" t="str">
        <f t="shared" si="238"/>
        <v>Flyg</v>
      </c>
      <c r="AD340" s="165" t="str">
        <f t="shared" ref="AD340" si="258">$Z$17</f>
        <v>Flyg - Långdistans - First class</v>
      </c>
      <c r="AE340" s="165" t="str">
        <f t="shared" si="247"/>
        <v>San MarinoFlyg - Långdistans - First class</v>
      </c>
      <c r="AF340" s="165">
        <v>2024</v>
      </c>
      <c r="AG340" s="165">
        <v>0.89884302953020123</v>
      </c>
      <c r="AH340" s="165" t="s">
        <v>71</v>
      </c>
      <c r="AI340" s="165" t="s">
        <v>24</v>
      </c>
      <c r="AJ340" s="165" t="s">
        <v>75</v>
      </c>
    </row>
    <row r="341" spans="28:36">
      <c r="AB341" s="165" t="str">
        <f t="shared" ref="AB341:AB346" si="259">$A$38</f>
        <v>Serbia</v>
      </c>
      <c r="AC341" s="165" t="str">
        <f t="shared" si="238"/>
        <v>Flyg</v>
      </c>
      <c r="AD341" s="165" t="str">
        <f t="shared" ref="AD341" si="260">$Z$12</f>
        <v>Flyg - Kortdistans - Ekonomiklass</v>
      </c>
      <c r="AE341" s="165" t="str">
        <f t="shared" si="247"/>
        <v>SerbiaFlyg - Kortdistans - Ekonomiklass</v>
      </c>
      <c r="AF341" s="165">
        <v>2024</v>
      </c>
      <c r="AG341" s="165">
        <v>0.20535935436241612</v>
      </c>
      <c r="AH341" s="165" t="s">
        <v>71</v>
      </c>
      <c r="AI341" s="165" t="s">
        <v>24</v>
      </c>
      <c r="AJ341" s="165" t="s">
        <v>75</v>
      </c>
    </row>
    <row r="342" spans="28:36">
      <c r="AB342" s="165" t="str">
        <f t="shared" si="259"/>
        <v>Serbia</v>
      </c>
      <c r="AC342" s="165" t="str">
        <f t="shared" si="238"/>
        <v>Flyg</v>
      </c>
      <c r="AD342" s="165" t="str">
        <f t="shared" ref="AD342" si="261">$Z$13</f>
        <v>Flyg - Kortdistans - Business class</v>
      </c>
      <c r="AE342" s="165" t="str">
        <f t="shared" si="247"/>
        <v>SerbiaFlyg - Kortdistans - Business class</v>
      </c>
      <c r="AF342" s="165">
        <v>2024</v>
      </c>
      <c r="AG342" s="165">
        <v>0.30803287785234901</v>
      </c>
      <c r="AH342" s="165" t="s">
        <v>71</v>
      </c>
      <c r="AI342" s="165" t="s">
        <v>24</v>
      </c>
      <c r="AJ342" s="165" t="s">
        <v>75</v>
      </c>
    </row>
    <row r="343" spans="28:36">
      <c r="AB343" s="165" t="str">
        <f t="shared" si="259"/>
        <v>Serbia</v>
      </c>
      <c r="AC343" s="165" t="str">
        <f t="shared" si="238"/>
        <v>Flyg</v>
      </c>
      <c r="AD343" s="165" t="str">
        <f t="shared" ref="AD343" si="262">$Z$14</f>
        <v>Flyg - Långdistans - Ekonomiklass</v>
      </c>
      <c r="AE343" s="165" t="str">
        <f t="shared" si="247"/>
        <v>SerbiaFlyg - Långdistans - Ekonomiklass</v>
      </c>
      <c r="AF343" s="165">
        <v>2024</v>
      </c>
      <c r="AG343" s="165">
        <v>0.22471828053691276</v>
      </c>
      <c r="AH343" s="165" t="s">
        <v>71</v>
      </c>
      <c r="AI343" s="165" t="s">
        <v>24</v>
      </c>
      <c r="AJ343" s="165" t="s">
        <v>75</v>
      </c>
    </row>
    <row r="344" spans="28:36">
      <c r="AB344" s="165" t="str">
        <f t="shared" si="259"/>
        <v>Serbia</v>
      </c>
      <c r="AC344" s="165" t="str">
        <f t="shared" si="238"/>
        <v>Flyg</v>
      </c>
      <c r="AD344" s="165" t="str">
        <f t="shared" ref="AD344" si="263">$Z$15</f>
        <v>Flyg - Långdistans - Premium economy</v>
      </c>
      <c r="AE344" s="165" t="str">
        <f t="shared" si="247"/>
        <v>SerbiaFlyg - Långdistans - Premium economy</v>
      </c>
      <c r="AF344" s="165">
        <v>2024</v>
      </c>
      <c r="AG344" s="165">
        <v>0.35952519328859062</v>
      </c>
      <c r="AH344" s="165" t="s">
        <v>71</v>
      </c>
      <c r="AI344" s="165" t="s">
        <v>24</v>
      </c>
      <c r="AJ344" s="165" t="s">
        <v>75</v>
      </c>
    </row>
    <row r="345" spans="28:36">
      <c r="AB345" s="165" t="str">
        <f t="shared" si="259"/>
        <v>Serbia</v>
      </c>
      <c r="AC345" s="165" t="str">
        <f t="shared" si="238"/>
        <v>Flyg</v>
      </c>
      <c r="AD345" s="165" t="str">
        <f t="shared" ref="AD345" si="264">$Z$16</f>
        <v>Flyg - Långdistans - Business class</v>
      </c>
      <c r="AE345" s="165" t="str">
        <f t="shared" si="247"/>
        <v>SerbiaFlyg - Långdistans - Business class</v>
      </c>
      <c r="AF345" s="165">
        <v>2024</v>
      </c>
      <c r="AG345" s="165">
        <v>0.65165000000000006</v>
      </c>
      <c r="AH345" s="165" t="s">
        <v>71</v>
      </c>
      <c r="AI345" s="165" t="s">
        <v>24</v>
      </c>
      <c r="AJ345" s="165" t="s">
        <v>75</v>
      </c>
    </row>
    <row r="346" spans="28:36">
      <c r="AB346" s="165" t="str">
        <f t="shared" si="259"/>
        <v>Serbia</v>
      </c>
      <c r="AC346" s="165" t="str">
        <f t="shared" si="238"/>
        <v>Flyg</v>
      </c>
      <c r="AD346" s="165" t="str">
        <f t="shared" ref="AD346" si="265">$Z$17</f>
        <v>Flyg - Långdistans - First class</v>
      </c>
      <c r="AE346" s="165" t="str">
        <f t="shared" si="247"/>
        <v>SerbiaFlyg - Långdistans - First class</v>
      </c>
      <c r="AF346" s="165">
        <v>2024</v>
      </c>
      <c r="AG346" s="165">
        <v>0.89884302953020123</v>
      </c>
      <c r="AH346" s="165" t="s">
        <v>71</v>
      </c>
      <c r="AI346" s="165" t="s">
        <v>24</v>
      </c>
      <c r="AJ346" s="165" t="s">
        <v>75</v>
      </c>
    </row>
    <row r="347" spans="28:36">
      <c r="AB347" s="165" t="str">
        <f t="shared" ref="AB347:AB352" si="266">$A$39</f>
        <v>Slovakia</v>
      </c>
      <c r="AC347" s="165" t="str">
        <f t="shared" si="238"/>
        <v>Flyg</v>
      </c>
      <c r="AD347" s="165" t="str">
        <f t="shared" ref="AD347" si="267">$Z$12</f>
        <v>Flyg - Kortdistans - Ekonomiklass</v>
      </c>
      <c r="AE347" s="165" t="str">
        <f t="shared" si="247"/>
        <v>SlovakiaFlyg - Kortdistans - Ekonomiklass</v>
      </c>
      <c r="AF347" s="165">
        <v>2024</v>
      </c>
      <c r="AG347" s="165">
        <v>0.20535935436241612</v>
      </c>
      <c r="AH347" s="165" t="s">
        <v>71</v>
      </c>
      <c r="AI347" s="165" t="s">
        <v>24</v>
      </c>
      <c r="AJ347" s="165" t="s">
        <v>75</v>
      </c>
    </row>
    <row r="348" spans="28:36">
      <c r="AB348" s="165" t="str">
        <f t="shared" si="266"/>
        <v>Slovakia</v>
      </c>
      <c r="AC348" s="165" t="str">
        <f t="shared" si="238"/>
        <v>Flyg</v>
      </c>
      <c r="AD348" s="165" t="str">
        <f t="shared" ref="AD348" si="268">$Z$13</f>
        <v>Flyg - Kortdistans - Business class</v>
      </c>
      <c r="AE348" s="165" t="str">
        <f t="shared" si="247"/>
        <v>SlovakiaFlyg - Kortdistans - Business class</v>
      </c>
      <c r="AF348" s="165">
        <v>2024</v>
      </c>
      <c r="AG348" s="165">
        <v>0.30803287785234901</v>
      </c>
      <c r="AH348" s="165" t="s">
        <v>71</v>
      </c>
      <c r="AI348" s="165" t="s">
        <v>24</v>
      </c>
      <c r="AJ348" s="165" t="s">
        <v>75</v>
      </c>
    </row>
    <row r="349" spans="28:36">
      <c r="AB349" s="165" t="str">
        <f t="shared" si="266"/>
        <v>Slovakia</v>
      </c>
      <c r="AC349" s="165" t="str">
        <f t="shared" si="238"/>
        <v>Flyg</v>
      </c>
      <c r="AD349" s="165" t="str">
        <f t="shared" ref="AD349" si="269">$Z$14</f>
        <v>Flyg - Långdistans - Ekonomiklass</v>
      </c>
      <c r="AE349" s="165" t="str">
        <f t="shared" si="247"/>
        <v>SlovakiaFlyg - Långdistans - Ekonomiklass</v>
      </c>
      <c r="AF349" s="165">
        <v>2024</v>
      </c>
      <c r="AG349" s="165">
        <v>0.22471828053691276</v>
      </c>
      <c r="AH349" s="165" t="s">
        <v>71</v>
      </c>
      <c r="AI349" s="165" t="s">
        <v>24</v>
      </c>
      <c r="AJ349" s="165" t="s">
        <v>75</v>
      </c>
    </row>
    <row r="350" spans="28:36">
      <c r="AB350" s="165" t="str">
        <f t="shared" si="266"/>
        <v>Slovakia</v>
      </c>
      <c r="AC350" s="165" t="str">
        <f t="shared" si="238"/>
        <v>Flyg</v>
      </c>
      <c r="AD350" s="165" t="str">
        <f t="shared" ref="AD350" si="270">$Z$15</f>
        <v>Flyg - Långdistans - Premium economy</v>
      </c>
      <c r="AE350" s="165" t="str">
        <f t="shared" si="247"/>
        <v>SlovakiaFlyg - Långdistans - Premium economy</v>
      </c>
      <c r="AF350" s="165">
        <v>2024</v>
      </c>
      <c r="AG350" s="165">
        <v>0.35952519328859062</v>
      </c>
      <c r="AH350" s="165" t="s">
        <v>71</v>
      </c>
      <c r="AI350" s="165" t="s">
        <v>24</v>
      </c>
      <c r="AJ350" s="165" t="s">
        <v>75</v>
      </c>
    </row>
    <row r="351" spans="28:36">
      <c r="AB351" s="165" t="str">
        <f t="shared" si="266"/>
        <v>Slovakia</v>
      </c>
      <c r="AC351" s="165" t="str">
        <f t="shared" si="238"/>
        <v>Flyg</v>
      </c>
      <c r="AD351" s="165" t="str">
        <f t="shared" ref="AD351" si="271">$Z$16</f>
        <v>Flyg - Långdistans - Business class</v>
      </c>
      <c r="AE351" s="165" t="str">
        <f t="shared" si="247"/>
        <v>SlovakiaFlyg - Långdistans - Business class</v>
      </c>
      <c r="AF351" s="165">
        <v>2024</v>
      </c>
      <c r="AG351" s="165">
        <v>0.65165000000000006</v>
      </c>
      <c r="AH351" s="165" t="s">
        <v>71</v>
      </c>
      <c r="AI351" s="165" t="s">
        <v>24</v>
      </c>
      <c r="AJ351" s="165" t="s">
        <v>75</v>
      </c>
    </row>
    <row r="352" spans="28:36">
      <c r="AB352" s="165" t="str">
        <f t="shared" si="266"/>
        <v>Slovakia</v>
      </c>
      <c r="AC352" s="165" t="str">
        <f t="shared" si="238"/>
        <v>Flyg</v>
      </c>
      <c r="AD352" s="165" t="str">
        <f t="shared" ref="AD352" si="272">$Z$17</f>
        <v>Flyg - Långdistans - First class</v>
      </c>
      <c r="AE352" s="165" t="str">
        <f t="shared" si="247"/>
        <v>SlovakiaFlyg - Långdistans - First class</v>
      </c>
      <c r="AF352" s="165">
        <v>2024</v>
      </c>
      <c r="AG352" s="165">
        <v>0.89884302953020123</v>
      </c>
      <c r="AH352" s="165" t="s">
        <v>71</v>
      </c>
      <c r="AI352" s="165" t="s">
        <v>24</v>
      </c>
      <c r="AJ352" s="165" t="s">
        <v>75</v>
      </c>
    </row>
    <row r="353" spans="28:36">
      <c r="AB353" s="165" t="str">
        <f t="shared" ref="AB353:AB358" si="273">$A$40</f>
        <v>Slovenia</v>
      </c>
      <c r="AC353" s="165" t="str">
        <f t="shared" si="238"/>
        <v>Flyg</v>
      </c>
      <c r="AD353" s="165" t="str">
        <f t="shared" ref="AD353" si="274">$Z$12</f>
        <v>Flyg - Kortdistans - Ekonomiklass</v>
      </c>
      <c r="AE353" s="165" t="str">
        <f t="shared" si="247"/>
        <v>SloveniaFlyg - Kortdistans - Ekonomiklass</v>
      </c>
      <c r="AF353" s="165">
        <v>2024</v>
      </c>
      <c r="AG353" s="165">
        <v>0.20535935436241612</v>
      </c>
      <c r="AH353" s="165" t="s">
        <v>71</v>
      </c>
      <c r="AI353" s="165" t="s">
        <v>24</v>
      </c>
      <c r="AJ353" s="165" t="s">
        <v>75</v>
      </c>
    </row>
    <row r="354" spans="28:36">
      <c r="AB354" s="165" t="str">
        <f t="shared" si="273"/>
        <v>Slovenia</v>
      </c>
      <c r="AC354" s="165" t="str">
        <f t="shared" si="238"/>
        <v>Flyg</v>
      </c>
      <c r="AD354" s="165" t="str">
        <f t="shared" ref="AD354" si="275">$Z$13</f>
        <v>Flyg - Kortdistans - Business class</v>
      </c>
      <c r="AE354" s="165" t="str">
        <f t="shared" si="247"/>
        <v>SloveniaFlyg - Kortdistans - Business class</v>
      </c>
      <c r="AF354" s="165">
        <v>2024</v>
      </c>
      <c r="AG354" s="165">
        <v>0.30803287785234901</v>
      </c>
      <c r="AH354" s="165" t="s">
        <v>71</v>
      </c>
      <c r="AI354" s="165" t="s">
        <v>24</v>
      </c>
      <c r="AJ354" s="165" t="s">
        <v>75</v>
      </c>
    </row>
    <row r="355" spans="28:36">
      <c r="AB355" s="165" t="str">
        <f t="shared" si="273"/>
        <v>Slovenia</v>
      </c>
      <c r="AC355" s="165" t="str">
        <f t="shared" si="238"/>
        <v>Flyg</v>
      </c>
      <c r="AD355" s="165" t="str">
        <f t="shared" ref="AD355" si="276">$Z$14</f>
        <v>Flyg - Långdistans - Ekonomiklass</v>
      </c>
      <c r="AE355" s="165" t="str">
        <f t="shared" si="247"/>
        <v>SloveniaFlyg - Långdistans - Ekonomiklass</v>
      </c>
      <c r="AF355" s="165">
        <v>2024</v>
      </c>
      <c r="AG355" s="165">
        <v>0.22471828053691276</v>
      </c>
      <c r="AH355" s="165" t="s">
        <v>71</v>
      </c>
      <c r="AI355" s="165" t="s">
        <v>24</v>
      </c>
      <c r="AJ355" s="165" t="s">
        <v>75</v>
      </c>
    </row>
    <row r="356" spans="28:36">
      <c r="AB356" s="165" t="str">
        <f t="shared" si="273"/>
        <v>Slovenia</v>
      </c>
      <c r="AC356" s="165" t="str">
        <f t="shared" si="238"/>
        <v>Flyg</v>
      </c>
      <c r="AD356" s="165" t="str">
        <f t="shared" ref="AD356" si="277">$Z$15</f>
        <v>Flyg - Långdistans - Premium economy</v>
      </c>
      <c r="AE356" s="165" t="str">
        <f t="shared" si="247"/>
        <v>SloveniaFlyg - Långdistans - Premium economy</v>
      </c>
      <c r="AF356" s="165">
        <v>2024</v>
      </c>
      <c r="AG356" s="165">
        <v>0.35952519328859062</v>
      </c>
      <c r="AH356" s="165" t="s">
        <v>71</v>
      </c>
      <c r="AI356" s="165" t="s">
        <v>24</v>
      </c>
      <c r="AJ356" s="165" t="s">
        <v>75</v>
      </c>
    </row>
    <row r="357" spans="28:36">
      <c r="AB357" s="165" t="str">
        <f t="shared" si="273"/>
        <v>Slovenia</v>
      </c>
      <c r="AC357" s="165" t="str">
        <f t="shared" si="238"/>
        <v>Flyg</v>
      </c>
      <c r="AD357" s="165" t="str">
        <f t="shared" ref="AD357" si="278">$Z$16</f>
        <v>Flyg - Långdistans - Business class</v>
      </c>
      <c r="AE357" s="165" t="str">
        <f t="shared" si="247"/>
        <v>SloveniaFlyg - Långdistans - Business class</v>
      </c>
      <c r="AF357" s="165">
        <v>2024</v>
      </c>
      <c r="AG357" s="165">
        <v>0.65165000000000006</v>
      </c>
      <c r="AH357" s="165" t="s">
        <v>71</v>
      </c>
      <c r="AI357" s="165" t="s">
        <v>24</v>
      </c>
      <c r="AJ357" s="165" t="s">
        <v>75</v>
      </c>
    </row>
    <row r="358" spans="28:36">
      <c r="AB358" s="165" t="str">
        <f t="shared" si="273"/>
        <v>Slovenia</v>
      </c>
      <c r="AC358" s="165" t="str">
        <f t="shared" si="238"/>
        <v>Flyg</v>
      </c>
      <c r="AD358" s="165" t="str">
        <f t="shared" ref="AD358" si="279">$Z$17</f>
        <v>Flyg - Långdistans - First class</v>
      </c>
      <c r="AE358" s="165" t="str">
        <f t="shared" si="247"/>
        <v>SloveniaFlyg - Långdistans - First class</v>
      </c>
      <c r="AF358" s="165">
        <v>2024</v>
      </c>
      <c r="AG358" s="165">
        <v>0.89884302953020123</v>
      </c>
      <c r="AH358" s="165" t="s">
        <v>71</v>
      </c>
      <c r="AI358" s="165" t="s">
        <v>24</v>
      </c>
      <c r="AJ358" s="165" t="s">
        <v>75</v>
      </c>
    </row>
    <row r="359" spans="28:36">
      <c r="AB359" s="165" t="str">
        <f t="shared" ref="AB359:AB364" si="280">$A$41</f>
        <v>Spain</v>
      </c>
      <c r="AC359" s="165" t="str">
        <f t="shared" si="238"/>
        <v>Flyg</v>
      </c>
      <c r="AD359" s="165" t="str">
        <f t="shared" ref="AD359" si="281">$Z$12</f>
        <v>Flyg - Kortdistans - Ekonomiklass</v>
      </c>
      <c r="AE359" s="165" t="str">
        <f t="shared" si="247"/>
        <v>SpainFlyg - Kortdistans - Ekonomiklass</v>
      </c>
      <c r="AF359" s="165">
        <v>2024</v>
      </c>
      <c r="AG359" s="165">
        <v>0.20535935436241612</v>
      </c>
      <c r="AH359" s="165" t="s">
        <v>71</v>
      </c>
      <c r="AI359" s="165" t="s">
        <v>24</v>
      </c>
      <c r="AJ359" s="165" t="s">
        <v>75</v>
      </c>
    </row>
    <row r="360" spans="28:36">
      <c r="AB360" s="165" t="str">
        <f t="shared" si="280"/>
        <v>Spain</v>
      </c>
      <c r="AC360" s="165" t="str">
        <f t="shared" si="238"/>
        <v>Flyg</v>
      </c>
      <c r="AD360" s="165" t="str">
        <f t="shared" ref="AD360" si="282">$Z$13</f>
        <v>Flyg - Kortdistans - Business class</v>
      </c>
      <c r="AE360" s="165" t="str">
        <f t="shared" si="247"/>
        <v>SpainFlyg - Kortdistans - Business class</v>
      </c>
      <c r="AF360" s="165">
        <v>2024</v>
      </c>
      <c r="AG360" s="165">
        <v>0.30803287785234901</v>
      </c>
      <c r="AH360" s="165" t="s">
        <v>71</v>
      </c>
      <c r="AI360" s="165" t="s">
        <v>24</v>
      </c>
      <c r="AJ360" s="165" t="s">
        <v>75</v>
      </c>
    </row>
    <row r="361" spans="28:36">
      <c r="AB361" s="165" t="str">
        <f t="shared" si="280"/>
        <v>Spain</v>
      </c>
      <c r="AC361" s="165" t="str">
        <f t="shared" si="238"/>
        <v>Flyg</v>
      </c>
      <c r="AD361" s="165" t="str">
        <f t="shared" ref="AD361" si="283">$Z$14</f>
        <v>Flyg - Långdistans - Ekonomiklass</v>
      </c>
      <c r="AE361" s="165" t="str">
        <f t="shared" si="247"/>
        <v>SpainFlyg - Långdistans - Ekonomiklass</v>
      </c>
      <c r="AF361" s="165">
        <v>2024</v>
      </c>
      <c r="AG361" s="165">
        <v>0.22471828053691276</v>
      </c>
      <c r="AH361" s="165" t="s">
        <v>71</v>
      </c>
      <c r="AI361" s="165" t="s">
        <v>24</v>
      </c>
      <c r="AJ361" s="165" t="s">
        <v>75</v>
      </c>
    </row>
    <row r="362" spans="28:36">
      <c r="AB362" s="165" t="str">
        <f t="shared" si="280"/>
        <v>Spain</v>
      </c>
      <c r="AC362" s="165" t="str">
        <f t="shared" si="238"/>
        <v>Flyg</v>
      </c>
      <c r="AD362" s="165" t="str">
        <f t="shared" ref="AD362" si="284">$Z$15</f>
        <v>Flyg - Långdistans - Premium economy</v>
      </c>
      <c r="AE362" s="165" t="str">
        <f t="shared" si="247"/>
        <v>SpainFlyg - Långdistans - Premium economy</v>
      </c>
      <c r="AF362" s="165">
        <v>2024</v>
      </c>
      <c r="AG362" s="165">
        <v>0.35952519328859062</v>
      </c>
      <c r="AH362" s="165" t="s">
        <v>71</v>
      </c>
      <c r="AI362" s="165" t="s">
        <v>24</v>
      </c>
      <c r="AJ362" s="165" t="s">
        <v>75</v>
      </c>
    </row>
    <row r="363" spans="28:36">
      <c r="AB363" s="165" t="str">
        <f t="shared" si="280"/>
        <v>Spain</v>
      </c>
      <c r="AC363" s="165" t="str">
        <f t="shared" si="238"/>
        <v>Flyg</v>
      </c>
      <c r="AD363" s="165" t="str">
        <f t="shared" ref="AD363" si="285">$Z$16</f>
        <v>Flyg - Långdistans - Business class</v>
      </c>
      <c r="AE363" s="165" t="str">
        <f t="shared" si="247"/>
        <v>SpainFlyg - Långdistans - Business class</v>
      </c>
      <c r="AF363" s="165">
        <v>2024</v>
      </c>
      <c r="AG363" s="165">
        <v>0.65165000000000006</v>
      </c>
      <c r="AH363" s="165" t="s">
        <v>71</v>
      </c>
      <c r="AI363" s="165" t="s">
        <v>24</v>
      </c>
      <c r="AJ363" s="165" t="s">
        <v>75</v>
      </c>
    </row>
    <row r="364" spans="28:36">
      <c r="AB364" s="165" t="str">
        <f t="shared" si="280"/>
        <v>Spain</v>
      </c>
      <c r="AC364" s="165" t="str">
        <f t="shared" si="238"/>
        <v>Flyg</v>
      </c>
      <c r="AD364" s="165" t="str">
        <f t="shared" ref="AD364" si="286">$Z$17</f>
        <v>Flyg - Långdistans - First class</v>
      </c>
      <c r="AE364" s="165" t="str">
        <f t="shared" si="247"/>
        <v>SpainFlyg - Långdistans - First class</v>
      </c>
      <c r="AF364" s="165">
        <v>2024</v>
      </c>
      <c r="AG364" s="165">
        <v>0.89884302953020123</v>
      </c>
      <c r="AH364" s="165" t="s">
        <v>71</v>
      </c>
      <c r="AI364" s="165" t="s">
        <v>24</v>
      </c>
      <c r="AJ364" s="165" t="s">
        <v>75</v>
      </c>
    </row>
    <row r="365" spans="28:36">
      <c r="AB365" s="165" t="str">
        <f t="shared" ref="AB365:AB370" si="287">$A$42</f>
        <v>Sverige</v>
      </c>
      <c r="AC365" s="165" t="str">
        <f t="shared" si="238"/>
        <v>Flyg</v>
      </c>
      <c r="AD365" s="165" t="str">
        <f t="shared" ref="AD365" si="288">$Z$12</f>
        <v>Flyg - Kortdistans - Ekonomiklass</v>
      </c>
      <c r="AE365" s="165" t="str">
        <f t="shared" si="247"/>
        <v>SverigeFlyg - Kortdistans - Ekonomiklass</v>
      </c>
      <c r="AF365" s="165">
        <v>2024</v>
      </c>
      <c r="AG365" s="165">
        <v>0.20535935436241612</v>
      </c>
      <c r="AH365" s="165" t="s">
        <v>71</v>
      </c>
      <c r="AI365" s="165" t="s">
        <v>24</v>
      </c>
      <c r="AJ365" s="165" t="s">
        <v>75</v>
      </c>
    </row>
    <row r="366" spans="28:36">
      <c r="AB366" s="165" t="str">
        <f t="shared" si="287"/>
        <v>Sverige</v>
      </c>
      <c r="AC366" s="165" t="str">
        <f t="shared" si="238"/>
        <v>Flyg</v>
      </c>
      <c r="AD366" s="165" t="str">
        <f t="shared" ref="AD366" si="289">$Z$13</f>
        <v>Flyg - Kortdistans - Business class</v>
      </c>
      <c r="AE366" s="165" t="str">
        <f t="shared" si="247"/>
        <v>SverigeFlyg - Kortdistans - Business class</v>
      </c>
      <c r="AF366" s="165">
        <v>2024</v>
      </c>
      <c r="AG366" s="165">
        <v>0.30803287785234901</v>
      </c>
      <c r="AH366" s="165" t="s">
        <v>71</v>
      </c>
      <c r="AI366" s="165" t="s">
        <v>24</v>
      </c>
      <c r="AJ366" s="165" t="s">
        <v>75</v>
      </c>
    </row>
    <row r="367" spans="28:36">
      <c r="AB367" s="165" t="str">
        <f t="shared" si="287"/>
        <v>Sverige</v>
      </c>
      <c r="AC367" s="165" t="str">
        <f t="shared" si="238"/>
        <v>Flyg</v>
      </c>
      <c r="AD367" s="165" t="str">
        <f t="shared" ref="AD367" si="290">$Z$14</f>
        <v>Flyg - Långdistans - Ekonomiklass</v>
      </c>
      <c r="AE367" s="165" t="str">
        <f t="shared" si="247"/>
        <v>SverigeFlyg - Långdistans - Ekonomiklass</v>
      </c>
      <c r="AF367" s="165">
        <v>2024</v>
      </c>
      <c r="AG367" s="165">
        <v>0.22471828053691276</v>
      </c>
      <c r="AH367" s="165" t="s">
        <v>71</v>
      </c>
      <c r="AI367" s="165" t="s">
        <v>24</v>
      </c>
      <c r="AJ367" s="165" t="s">
        <v>75</v>
      </c>
    </row>
    <row r="368" spans="28:36">
      <c r="AB368" s="165" t="str">
        <f t="shared" si="287"/>
        <v>Sverige</v>
      </c>
      <c r="AC368" s="165" t="str">
        <f t="shared" si="238"/>
        <v>Flyg</v>
      </c>
      <c r="AD368" s="165" t="str">
        <f t="shared" ref="AD368" si="291">$Z$15</f>
        <v>Flyg - Långdistans - Premium economy</v>
      </c>
      <c r="AE368" s="165" t="str">
        <f t="shared" si="247"/>
        <v>SverigeFlyg - Långdistans - Premium economy</v>
      </c>
      <c r="AF368" s="165">
        <v>2024</v>
      </c>
      <c r="AG368" s="165">
        <v>0.35952519328859062</v>
      </c>
      <c r="AH368" s="165" t="s">
        <v>71</v>
      </c>
      <c r="AI368" s="165" t="s">
        <v>24</v>
      </c>
      <c r="AJ368" s="165" t="s">
        <v>75</v>
      </c>
    </row>
    <row r="369" spans="28:36">
      <c r="AB369" s="165" t="str">
        <f t="shared" si="287"/>
        <v>Sverige</v>
      </c>
      <c r="AC369" s="165" t="str">
        <f t="shared" si="238"/>
        <v>Flyg</v>
      </c>
      <c r="AD369" s="165" t="str">
        <f t="shared" ref="AD369" si="292">$Z$16</f>
        <v>Flyg - Långdistans - Business class</v>
      </c>
      <c r="AE369" s="165" t="str">
        <f t="shared" si="247"/>
        <v>SverigeFlyg - Långdistans - Business class</v>
      </c>
      <c r="AF369" s="165">
        <v>2024</v>
      </c>
      <c r="AG369" s="165">
        <v>0.65165000000000006</v>
      </c>
      <c r="AH369" s="165" t="s">
        <v>71</v>
      </c>
      <c r="AI369" s="165" t="s">
        <v>24</v>
      </c>
      <c r="AJ369" s="165" t="s">
        <v>75</v>
      </c>
    </row>
    <row r="370" spans="28:36">
      <c r="AB370" s="165" t="str">
        <f t="shared" si="287"/>
        <v>Sverige</v>
      </c>
      <c r="AC370" s="165" t="str">
        <f t="shared" si="238"/>
        <v>Flyg</v>
      </c>
      <c r="AD370" s="165" t="str">
        <f t="shared" ref="AD370" si="293">$Z$17</f>
        <v>Flyg - Långdistans - First class</v>
      </c>
      <c r="AE370" s="165" t="str">
        <f t="shared" si="247"/>
        <v>SverigeFlyg - Långdistans - First class</v>
      </c>
      <c r="AF370" s="165">
        <v>2024</v>
      </c>
      <c r="AG370" s="165">
        <v>0.89884302953020123</v>
      </c>
      <c r="AH370" s="165" t="s">
        <v>71</v>
      </c>
      <c r="AI370" s="165" t="s">
        <v>24</v>
      </c>
      <c r="AJ370" s="165" t="s">
        <v>75</v>
      </c>
    </row>
    <row r="371" spans="28:36">
      <c r="AB371" s="165" t="str">
        <f t="shared" ref="AB371:AB376" si="294">$A$43</f>
        <v>Switzerland</v>
      </c>
      <c r="AC371" s="165" t="str">
        <f t="shared" si="238"/>
        <v>Flyg</v>
      </c>
      <c r="AD371" s="165" t="str">
        <f t="shared" ref="AD371" si="295">$Z$12</f>
        <v>Flyg - Kortdistans - Ekonomiklass</v>
      </c>
      <c r="AE371" s="165" t="str">
        <f t="shared" si="247"/>
        <v>SwitzerlandFlyg - Kortdistans - Ekonomiklass</v>
      </c>
      <c r="AF371" s="165">
        <v>2024</v>
      </c>
      <c r="AG371" s="165">
        <v>0.20535935436241612</v>
      </c>
      <c r="AH371" s="165" t="s">
        <v>71</v>
      </c>
      <c r="AI371" s="165" t="s">
        <v>24</v>
      </c>
      <c r="AJ371" s="165" t="s">
        <v>75</v>
      </c>
    </row>
    <row r="372" spans="28:36">
      <c r="AB372" s="165" t="str">
        <f t="shared" si="294"/>
        <v>Switzerland</v>
      </c>
      <c r="AC372" s="165" t="str">
        <f t="shared" si="238"/>
        <v>Flyg</v>
      </c>
      <c r="AD372" s="165" t="str">
        <f t="shared" ref="AD372" si="296">$Z$13</f>
        <v>Flyg - Kortdistans - Business class</v>
      </c>
      <c r="AE372" s="165" t="str">
        <f t="shared" si="247"/>
        <v>SwitzerlandFlyg - Kortdistans - Business class</v>
      </c>
      <c r="AF372" s="165">
        <v>2024</v>
      </c>
      <c r="AG372" s="165">
        <v>0.30803287785234901</v>
      </c>
      <c r="AH372" s="165" t="s">
        <v>71</v>
      </c>
      <c r="AI372" s="165" t="s">
        <v>24</v>
      </c>
      <c r="AJ372" s="165" t="s">
        <v>75</v>
      </c>
    </row>
    <row r="373" spans="28:36">
      <c r="AB373" s="165" t="str">
        <f t="shared" si="294"/>
        <v>Switzerland</v>
      </c>
      <c r="AC373" s="165" t="str">
        <f t="shared" si="238"/>
        <v>Flyg</v>
      </c>
      <c r="AD373" s="165" t="str">
        <f t="shared" ref="AD373" si="297">$Z$14</f>
        <v>Flyg - Långdistans - Ekonomiklass</v>
      </c>
      <c r="AE373" s="165" t="str">
        <f t="shared" si="247"/>
        <v>SwitzerlandFlyg - Långdistans - Ekonomiklass</v>
      </c>
      <c r="AF373" s="165">
        <v>2024</v>
      </c>
      <c r="AG373" s="165">
        <v>0.22471828053691276</v>
      </c>
      <c r="AH373" s="165" t="s">
        <v>71</v>
      </c>
      <c r="AI373" s="165" t="s">
        <v>24</v>
      </c>
      <c r="AJ373" s="165" t="s">
        <v>75</v>
      </c>
    </row>
    <row r="374" spans="28:36">
      <c r="AB374" s="165" t="str">
        <f t="shared" si="294"/>
        <v>Switzerland</v>
      </c>
      <c r="AC374" s="165" t="str">
        <f t="shared" si="238"/>
        <v>Flyg</v>
      </c>
      <c r="AD374" s="165" t="str">
        <f t="shared" ref="AD374" si="298">$Z$15</f>
        <v>Flyg - Långdistans - Premium economy</v>
      </c>
      <c r="AE374" s="165" t="str">
        <f t="shared" si="247"/>
        <v>SwitzerlandFlyg - Långdistans - Premium economy</v>
      </c>
      <c r="AF374" s="165">
        <v>2024</v>
      </c>
      <c r="AG374" s="165">
        <v>0.35952519328859062</v>
      </c>
      <c r="AH374" s="165" t="s">
        <v>71</v>
      </c>
      <c r="AI374" s="165" t="s">
        <v>24</v>
      </c>
      <c r="AJ374" s="165" t="s">
        <v>75</v>
      </c>
    </row>
    <row r="375" spans="28:36">
      <c r="AB375" s="165" t="str">
        <f t="shared" si="294"/>
        <v>Switzerland</v>
      </c>
      <c r="AC375" s="165" t="str">
        <f t="shared" si="238"/>
        <v>Flyg</v>
      </c>
      <c r="AD375" s="165" t="str">
        <f t="shared" ref="AD375" si="299">$Z$16</f>
        <v>Flyg - Långdistans - Business class</v>
      </c>
      <c r="AE375" s="165" t="str">
        <f t="shared" si="247"/>
        <v>SwitzerlandFlyg - Långdistans - Business class</v>
      </c>
      <c r="AF375" s="165">
        <v>2024</v>
      </c>
      <c r="AG375" s="165">
        <v>0.65165000000000006</v>
      </c>
      <c r="AH375" s="165" t="s">
        <v>71</v>
      </c>
      <c r="AI375" s="165" t="s">
        <v>24</v>
      </c>
      <c r="AJ375" s="165" t="s">
        <v>75</v>
      </c>
    </row>
    <row r="376" spans="28:36">
      <c r="AB376" s="165" t="str">
        <f t="shared" si="294"/>
        <v>Switzerland</v>
      </c>
      <c r="AC376" s="165" t="str">
        <f t="shared" si="238"/>
        <v>Flyg</v>
      </c>
      <c r="AD376" s="165" t="str">
        <f t="shared" ref="AD376" si="300">$Z$17</f>
        <v>Flyg - Långdistans - First class</v>
      </c>
      <c r="AE376" s="165" t="str">
        <f t="shared" si="247"/>
        <v>SwitzerlandFlyg - Långdistans - First class</v>
      </c>
      <c r="AF376" s="165">
        <v>2024</v>
      </c>
      <c r="AG376" s="165">
        <v>0.89884302953020123</v>
      </c>
      <c r="AH376" s="165" t="s">
        <v>71</v>
      </c>
      <c r="AI376" s="165" t="s">
        <v>24</v>
      </c>
      <c r="AJ376" s="165" t="s">
        <v>75</v>
      </c>
    </row>
    <row r="377" spans="28:36">
      <c r="AB377" s="165" t="str">
        <f t="shared" ref="AB377:AB382" si="301">$A$44</f>
        <v>Ukraine</v>
      </c>
      <c r="AC377" s="165" t="str">
        <f t="shared" si="238"/>
        <v>Flyg</v>
      </c>
      <c r="AD377" s="165" t="str">
        <f t="shared" ref="AD377" si="302">$Z$12</f>
        <v>Flyg - Kortdistans - Ekonomiklass</v>
      </c>
      <c r="AE377" s="165" t="str">
        <f t="shared" si="247"/>
        <v>UkraineFlyg - Kortdistans - Ekonomiklass</v>
      </c>
      <c r="AF377" s="165">
        <v>2024</v>
      </c>
      <c r="AG377" s="165">
        <v>0.20535935436241612</v>
      </c>
      <c r="AH377" s="165" t="s">
        <v>71</v>
      </c>
      <c r="AI377" s="165" t="s">
        <v>24</v>
      </c>
      <c r="AJ377" s="165" t="s">
        <v>75</v>
      </c>
    </row>
    <row r="378" spans="28:36">
      <c r="AB378" s="165" t="str">
        <f t="shared" si="301"/>
        <v>Ukraine</v>
      </c>
      <c r="AC378" s="165" t="str">
        <f t="shared" si="238"/>
        <v>Flyg</v>
      </c>
      <c r="AD378" s="165" t="str">
        <f t="shared" ref="AD378" si="303">$Z$13</f>
        <v>Flyg - Kortdistans - Business class</v>
      </c>
      <c r="AE378" s="165" t="str">
        <f t="shared" si="247"/>
        <v>UkraineFlyg - Kortdistans - Business class</v>
      </c>
      <c r="AF378" s="165">
        <v>2024</v>
      </c>
      <c r="AG378" s="165">
        <v>0.30803287785234901</v>
      </c>
      <c r="AH378" s="165" t="s">
        <v>71</v>
      </c>
      <c r="AI378" s="165" t="s">
        <v>24</v>
      </c>
      <c r="AJ378" s="165" t="s">
        <v>75</v>
      </c>
    </row>
    <row r="379" spans="28:36">
      <c r="AB379" s="165" t="str">
        <f t="shared" si="301"/>
        <v>Ukraine</v>
      </c>
      <c r="AC379" s="165" t="str">
        <f t="shared" si="238"/>
        <v>Flyg</v>
      </c>
      <c r="AD379" s="165" t="str">
        <f t="shared" ref="AD379" si="304">$Z$14</f>
        <v>Flyg - Långdistans - Ekonomiklass</v>
      </c>
      <c r="AE379" s="165" t="str">
        <f t="shared" si="247"/>
        <v>UkraineFlyg - Långdistans - Ekonomiklass</v>
      </c>
      <c r="AF379" s="165">
        <v>2024</v>
      </c>
      <c r="AG379" s="165">
        <v>0.22471828053691276</v>
      </c>
      <c r="AH379" s="165" t="s">
        <v>71</v>
      </c>
      <c r="AI379" s="165" t="s">
        <v>24</v>
      </c>
      <c r="AJ379" s="165" t="s">
        <v>75</v>
      </c>
    </row>
    <row r="380" spans="28:36">
      <c r="AB380" s="165" t="str">
        <f t="shared" si="301"/>
        <v>Ukraine</v>
      </c>
      <c r="AC380" s="165" t="str">
        <f t="shared" si="238"/>
        <v>Flyg</v>
      </c>
      <c r="AD380" s="165" t="str">
        <f t="shared" ref="AD380" si="305">$Z$15</f>
        <v>Flyg - Långdistans - Premium economy</v>
      </c>
      <c r="AE380" s="165" t="str">
        <f t="shared" si="247"/>
        <v>UkraineFlyg - Långdistans - Premium economy</v>
      </c>
      <c r="AF380" s="165">
        <v>2024</v>
      </c>
      <c r="AG380" s="165">
        <v>0.35952519328859062</v>
      </c>
      <c r="AH380" s="165" t="s">
        <v>71</v>
      </c>
      <c r="AI380" s="165" t="s">
        <v>24</v>
      </c>
      <c r="AJ380" s="165" t="s">
        <v>75</v>
      </c>
    </row>
    <row r="381" spans="28:36">
      <c r="AB381" s="165" t="str">
        <f t="shared" si="301"/>
        <v>Ukraine</v>
      </c>
      <c r="AC381" s="165" t="str">
        <f t="shared" si="238"/>
        <v>Flyg</v>
      </c>
      <c r="AD381" s="165" t="str">
        <f t="shared" ref="AD381" si="306">$Z$16</f>
        <v>Flyg - Långdistans - Business class</v>
      </c>
      <c r="AE381" s="165" t="str">
        <f t="shared" si="247"/>
        <v>UkraineFlyg - Långdistans - Business class</v>
      </c>
      <c r="AF381" s="165">
        <v>2024</v>
      </c>
      <c r="AG381" s="165">
        <v>0.65165000000000006</v>
      </c>
      <c r="AH381" s="165" t="s">
        <v>71</v>
      </c>
      <c r="AI381" s="165" t="s">
        <v>24</v>
      </c>
      <c r="AJ381" s="165" t="s">
        <v>75</v>
      </c>
    </row>
    <row r="382" spans="28:36">
      <c r="AB382" s="165" t="str">
        <f t="shared" si="301"/>
        <v>Ukraine</v>
      </c>
      <c r="AC382" s="165" t="str">
        <f t="shared" si="238"/>
        <v>Flyg</v>
      </c>
      <c r="AD382" s="165" t="str">
        <f t="shared" ref="AD382" si="307">$Z$17</f>
        <v>Flyg - Långdistans - First class</v>
      </c>
      <c r="AE382" s="165" t="str">
        <f t="shared" si="247"/>
        <v>UkraineFlyg - Långdistans - First class</v>
      </c>
      <c r="AF382" s="165">
        <v>2024</v>
      </c>
      <c r="AG382" s="165">
        <v>0.89884302953020123</v>
      </c>
      <c r="AH382" s="165" t="s">
        <v>71</v>
      </c>
      <c r="AI382" s="165" t="s">
        <v>24</v>
      </c>
      <c r="AJ382" s="165" t="s">
        <v>75</v>
      </c>
    </row>
    <row r="383" spans="28:36">
      <c r="AB383" s="165" t="str">
        <f t="shared" ref="AB383:AB388" si="308">$A$45</f>
        <v>United Kingdom</v>
      </c>
      <c r="AC383" s="165" t="str">
        <f t="shared" si="238"/>
        <v>Flyg</v>
      </c>
      <c r="AD383" s="165" t="str">
        <f t="shared" ref="AD383" si="309">$Z$12</f>
        <v>Flyg - Kortdistans - Ekonomiklass</v>
      </c>
      <c r="AE383" s="165" t="str">
        <f t="shared" si="247"/>
        <v>United KingdomFlyg - Kortdistans - Ekonomiklass</v>
      </c>
      <c r="AF383" s="165">
        <v>2024</v>
      </c>
      <c r="AG383" s="165">
        <v>0.20536000000000001</v>
      </c>
      <c r="AH383" s="165" t="s">
        <v>71</v>
      </c>
      <c r="AI383" s="165" t="s">
        <v>24</v>
      </c>
      <c r="AJ383" s="165"/>
    </row>
    <row r="384" spans="28:36">
      <c r="AB384" s="165" t="str">
        <f t="shared" si="308"/>
        <v>United Kingdom</v>
      </c>
      <c r="AC384" s="165" t="str">
        <f t="shared" si="238"/>
        <v>Flyg</v>
      </c>
      <c r="AD384" s="165" t="str">
        <f t="shared" ref="AD384" si="310">$Z$13</f>
        <v>Flyg - Kortdistans - Business class</v>
      </c>
      <c r="AE384" s="165" t="str">
        <f t="shared" si="247"/>
        <v>United KingdomFlyg - Kortdistans - Business class</v>
      </c>
      <c r="AF384" s="165">
        <v>2024</v>
      </c>
      <c r="AG384" s="165">
        <v>0.30802999999999997</v>
      </c>
      <c r="AH384" s="165" t="s">
        <v>71</v>
      </c>
      <c r="AI384" s="165" t="s">
        <v>24</v>
      </c>
      <c r="AJ384" s="165"/>
    </row>
    <row r="385" spans="28:36">
      <c r="AB385" s="165" t="str">
        <f t="shared" si="308"/>
        <v>United Kingdom</v>
      </c>
      <c r="AC385" s="165" t="str">
        <f t="shared" si="238"/>
        <v>Flyg</v>
      </c>
      <c r="AD385" s="165" t="str">
        <f t="shared" ref="AD385" si="311">$Z$14</f>
        <v>Flyg - Långdistans - Ekonomiklass</v>
      </c>
      <c r="AE385" s="165" t="str">
        <f t="shared" si="247"/>
        <v>United KingdomFlyg - Långdistans - Ekonomiklass</v>
      </c>
      <c r="AF385" s="165">
        <v>2024</v>
      </c>
      <c r="AG385" s="165">
        <v>0.22472</v>
      </c>
      <c r="AH385" s="165" t="s">
        <v>71</v>
      </c>
      <c r="AI385" s="165" t="s">
        <v>24</v>
      </c>
      <c r="AJ385" s="165"/>
    </row>
    <row r="386" spans="28:36">
      <c r="AB386" s="165" t="str">
        <f t="shared" si="308"/>
        <v>United Kingdom</v>
      </c>
      <c r="AC386" s="165" t="str">
        <f t="shared" si="238"/>
        <v>Flyg</v>
      </c>
      <c r="AD386" s="165" t="str">
        <f t="shared" ref="AD386" si="312">$Z$15</f>
        <v>Flyg - Långdistans - Premium economy</v>
      </c>
      <c r="AE386" s="165" t="str">
        <f t="shared" si="247"/>
        <v>United KingdomFlyg - Långdistans - Premium economy</v>
      </c>
      <c r="AF386" s="165">
        <v>2024</v>
      </c>
      <c r="AG386" s="165">
        <v>0.35952000000000001</v>
      </c>
      <c r="AH386" s="165" t="s">
        <v>71</v>
      </c>
      <c r="AI386" s="165" t="s">
        <v>24</v>
      </c>
      <c r="AJ386" s="165"/>
    </row>
    <row r="387" spans="28:36">
      <c r="AB387" s="165" t="str">
        <f t="shared" si="308"/>
        <v>United Kingdom</v>
      </c>
      <c r="AC387" s="165" t="str">
        <f t="shared" si="238"/>
        <v>Flyg</v>
      </c>
      <c r="AD387" s="165" t="str">
        <f t="shared" ref="AD387" si="313">$Z$16</f>
        <v>Flyg - Långdistans - Business class</v>
      </c>
      <c r="AE387" s="165" t="str">
        <f t="shared" si="247"/>
        <v>United KingdomFlyg - Långdistans - Business class</v>
      </c>
      <c r="AF387" s="165">
        <v>2024</v>
      </c>
      <c r="AG387" s="165">
        <v>0.65165000000000006</v>
      </c>
      <c r="AH387" s="165" t="s">
        <v>71</v>
      </c>
      <c r="AI387" s="165" t="s">
        <v>24</v>
      </c>
      <c r="AJ387" s="165"/>
    </row>
    <row r="388" spans="28:36">
      <c r="AB388" s="165" t="str">
        <f t="shared" si="308"/>
        <v>United Kingdom</v>
      </c>
      <c r="AC388" s="165" t="str">
        <f t="shared" ref="AC388" si="314">$V$6</f>
        <v>Flyg</v>
      </c>
      <c r="AD388" s="165" t="str">
        <f t="shared" ref="AD388" si="315">$Z$17</f>
        <v>Flyg - Långdistans - First class</v>
      </c>
      <c r="AE388" s="165" t="str">
        <f t="shared" si="247"/>
        <v>United KingdomFlyg - Långdistans - First class</v>
      </c>
      <c r="AF388" s="165">
        <v>2024</v>
      </c>
      <c r="AG388" s="165">
        <v>0.89884302953020123</v>
      </c>
      <c r="AH388" s="165" t="s">
        <v>71</v>
      </c>
      <c r="AI388" s="165" t="s">
        <v>24</v>
      </c>
      <c r="AJ388" s="165"/>
    </row>
    <row r="389" spans="28:36">
      <c r="AB389" s="165" t="str">
        <f t="shared" ref="AB389:AB390" si="316">$A$3</f>
        <v>Albania</v>
      </c>
      <c r="AC389" s="165" t="str">
        <f>$V$3</f>
        <v>Buss (lokalbuss)</v>
      </c>
      <c r="AD389" s="165" t="str">
        <f>$Z$5</f>
        <v>Buss (lokalbuss) - Generisk lokalbuss</v>
      </c>
      <c r="AE389" s="165" t="str">
        <f t="shared" si="247"/>
        <v>AlbaniaBuss (lokalbuss) - Generisk lokalbuss</v>
      </c>
      <c r="AF389" s="165">
        <v>2024</v>
      </c>
      <c r="AG389" s="165">
        <v>0.13495000000000001</v>
      </c>
      <c r="AH389" s="165" t="s">
        <v>71</v>
      </c>
      <c r="AI389" s="165" t="s">
        <v>24</v>
      </c>
      <c r="AJ389" s="165"/>
    </row>
    <row r="390" spans="28:36">
      <c r="AB390" s="165" t="str">
        <f t="shared" si="316"/>
        <v>Albania</v>
      </c>
      <c r="AC390" s="165" t="str">
        <f>$V$5</f>
        <v>Turistbuss (coach)</v>
      </c>
      <c r="AD390" s="165" t="str">
        <f>$Z$11</f>
        <v>Turistbuss (coach)</v>
      </c>
      <c r="AE390" s="165" t="str">
        <f t="shared" si="247"/>
        <v>AlbaniaTuristbuss (coach)</v>
      </c>
      <c r="AF390" s="165">
        <v>2024</v>
      </c>
      <c r="AG390" s="165">
        <v>3.3729999999999996E-2</v>
      </c>
      <c r="AH390" s="165" t="s">
        <v>71</v>
      </c>
      <c r="AI390" s="165" t="s">
        <v>24</v>
      </c>
      <c r="AJ390" s="165"/>
    </row>
    <row r="391" spans="28:36">
      <c r="AB391" s="165" t="str">
        <f t="shared" ref="AB391:AB392" si="317">$A$11</f>
        <v>Cyprus</v>
      </c>
      <c r="AC391" s="165" t="str">
        <f>$V$3</f>
        <v>Buss (lokalbuss)</v>
      </c>
      <c r="AD391" s="165" t="str">
        <f t="shared" ref="AD391" si="318">$Z$5</f>
        <v>Buss (lokalbuss) - Generisk lokalbuss</v>
      </c>
      <c r="AE391" s="165" t="str">
        <f>AB391&amp;AD391</f>
        <v>CyprusBuss (lokalbuss) - Generisk lokalbuss</v>
      </c>
      <c r="AF391" s="165">
        <v>2024</v>
      </c>
      <c r="AG391" s="165">
        <v>0.13495000000000001</v>
      </c>
      <c r="AH391" s="165" t="s">
        <v>71</v>
      </c>
      <c r="AI391" s="165" t="s">
        <v>24</v>
      </c>
      <c r="AJ391" s="165"/>
    </row>
    <row r="392" spans="28:36">
      <c r="AB392" s="165" t="str">
        <f t="shared" si="317"/>
        <v>Cyprus</v>
      </c>
      <c r="AC392" s="165" t="str">
        <f>$V$5</f>
        <v>Turistbuss (coach)</v>
      </c>
      <c r="AD392" s="165" t="str">
        <f t="shared" ref="AD392" si="319">$Z$11</f>
        <v>Turistbuss (coach)</v>
      </c>
      <c r="AE392" s="165" t="str">
        <f>AB392&amp;AD392</f>
        <v>CyprusTuristbuss (coach)</v>
      </c>
      <c r="AF392" s="165">
        <v>2024</v>
      </c>
      <c r="AG392" s="165">
        <v>3.3729999999999996E-2</v>
      </c>
      <c r="AH392" s="165" t="s">
        <v>71</v>
      </c>
      <c r="AI392" s="165" t="s">
        <v>24</v>
      </c>
      <c r="AJ392" s="165"/>
    </row>
    <row r="393" spans="28:36">
      <c r="AB393" s="165" t="str">
        <f t="shared" ref="AB393:AB394" si="320">$A$4</f>
        <v>Andorra</v>
      </c>
      <c r="AC393" s="165" t="str">
        <f>$V$3</f>
        <v>Buss (lokalbuss)</v>
      </c>
      <c r="AD393" s="165" t="str">
        <f t="shared" ref="AD393" si="321">$Z$5</f>
        <v>Buss (lokalbuss) - Generisk lokalbuss</v>
      </c>
      <c r="AE393" s="165" t="str">
        <f t="shared" ref="AE393:AE458" si="322">AB393&amp;AD393</f>
        <v>AndorraBuss (lokalbuss) - Generisk lokalbuss</v>
      </c>
      <c r="AF393" s="165">
        <v>2024</v>
      </c>
      <c r="AG393" s="165">
        <v>0.13495000000000001</v>
      </c>
      <c r="AH393" s="165" t="s">
        <v>71</v>
      </c>
      <c r="AI393" s="165" t="s">
        <v>24</v>
      </c>
      <c r="AJ393" s="165"/>
    </row>
    <row r="394" spans="28:36">
      <c r="AB394" s="165" t="str">
        <f t="shared" si="320"/>
        <v>Andorra</v>
      </c>
      <c r="AC394" s="165" t="str">
        <f>$V$5</f>
        <v>Turistbuss (coach)</v>
      </c>
      <c r="AD394" s="165" t="str">
        <f t="shared" ref="AD394" si="323">$Z$11</f>
        <v>Turistbuss (coach)</v>
      </c>
      <c r="AE394" s="165" t="str">
        <f t="shared" si="322"/>
        <v>AndorraTuristbuss (coach)</v>
      </c>
      <c r="AF394" s="165">
        <v>2024</v>
      </c>
      <c r="AG394" s="165">
        <v>3.3729999999999996E-2</v>
      </c>
      <c r="AH394" s="165" t="s">
        <v>71</v>
      </c>
      <c r="AI394" s="165" t="s">
        <v>24</v>
      </c>
      <c r="AJ394" s="165"/>
    </row>
    <row r="395" spans="28:36">
      <c r="AB395" s="165" t="str">
        <f t="shared" ref="AB395:AB396" si="324">$A$5</f>
        <v>Austria</v>
      </c>
      <c r="AC395" s="165" t="str">
        <f>$V$3</f>
        <v>Buss (lokalbuss)</v>
      </c>
      <c r="AD395" s="165" t="str">
        <f t="shared" ref="AD395" si="325">$Z$5</f>
        <v>Buss (lokalbuss) - Generisk lokalbuss</v>
      </c>
      <c r="AE395" s="165" t="str">
        <f t="shared" si="322"/>
        <v>AustriaBuss (lokalbuss) - Generisk lokalbuss</v>
      </c>
      <c r="AF395" s="165">
        <v>2024</v>
      </c>
      <c r="AG395" s="165">
        <v>0.13495000000000001</v>
      </c>
      <c r="AH395" s="165" t="s">
        <v>71</v>
      </c>
      <c r="AI395" s="165" t="s">
        <v>24</v>
      </c>
      <c r="AJ395" s="165"/>
    </row>
    <row r="396" spans="28:36">
      <c r="AB396" s="165" t="str">
        <f t="shared" si="324"/>
        <v>Austria</v>
      </c>
      <c r="AC396" s="165" t="str">
        <f>$V$5</f>
        <v>Turistbuss (coach)</v>
      </c>
      <c r="AD396" s="165" t="str">
        <f t="shared" ref="AD396" si="326">$Z$11</f>
        <v>Turistbuss (coach)</v>
      </c>
      <c r="AE396" s="165" t="str">
        <f t="shared" si="322"/>
        <v>AustriaTuristbuss (coach)</v>
      </c>
      <c r="AF396" s="165">
        <v>2024</v>
      </c>
      <c r="AG396" s="165">
        <v>3.3729999999999996E-2</v>
      </c>
      <c r="AH396" s="165" t="s">
        <v>71</v>
      </c>
      <c r="AI396" s="165" t="s">
        <v>24</v>
      </c>
      <c r="AJ396" s="165"/>
    </row>
    <row r="397" spans="28:36">
      <c r="AB397" s="165" t="str">
        <f t="shared" ref="AB397:AB398" si="327">$A$6</f>
        <v>Belarus</v>
      </c>
      <c r="AC397" s="165" t="str">
        <f>$V$3</f>
        <v>Buss (lokalbuss)</v>
      </c>
      <c r="AD397" s="165" t="str">
        <f t="shared" ref="AD397" si="328">$Z$5</f>
        <v>Buss (lokalbuss) - Generisk lokalbuss</v>
      </c>
      <c r="AE397" s="165" t="str">
        <f t="shared" si="322"/>
        <v>BelarusBuss (lokalbuss) - Generisk lokalbuss</v>
      </c>
      <c r="AF397" s="165">
        <v>2024</v>
      </c>
      <c r="AG397" s="165">
        <v>0.13495000000000001</v>
      </c>
      <c r="AH397" s="165" t="s">
        <v>71</v>
      </c>
      <c r="AI397" s="165" t="s">
        <v>24</v>
      </c>
      <c r="AJ397" s="165"/>
    </row>
    <row r="398" spans="28:36">
      <c r="AB398" s="165" t="str">
        <f t="shared" si="327"/>
        <v>Belarus</v>
      </c>
      <c r="AC398" s="165" t="str">
        <f>$V$5</f>
        <v>Turistbuss (coach)</v>
      </c>
      <c r="AD398" s="165" t="str">
        <f t="shared" ref="AD398" si="329">$Z$11</f>
        <v>Turistbuss (coach)</v>
      </c>
      <c r="AE398" s="165" t="str">
        <f t="shared" si="322"/>
        <v>BelarusTuristbuss (coach)</v>
      </c>
      <c r="AF398" s="165">
        <v>2024</v>
      </c>
      <c r="AG398" s="165">
        <v>3.3729999999999996E-2</v>
      </c>
      <c r="AH398" s="165" t="s">
        <v>71</v>
      </c>
      <c r="AI398" s="165" t="s">
        <v>24</v>
      </c>
      <c r="AJ398" s="165"/>
    </row>
    <row r="399" spans="28:36">
      <c r="AB399" s="165" t="str">
        <f t="shared" ref="AB399:AB400" si="330">$A$7</f>
        <v>Belgium</v>
      </c>
      <c r="AC399" s="165" t="str">
        <f>$V$3</f>
        <v>Buss (lokalbuss)</v>
      </c>
      <c r="AD399" s="165" t="str">
        <f t="shared" ref="AD399" si="331">$Z$5</f>
        <v>Buss (lokalbuss) - Generisk lokalbuss</v>
      </c>
      <c r="AE399" s="165" t="str">
        <f t="shared" si="322"/>
        <v>BelgiumBuss (lokalbuss) - Generisk lokalbuss</v>
      </c>
      <c r="AF399" s="165">
        <v>2025</v>
      </c>
      <c r="AG399" s="165">
        <v>9.1999999999999998E-2</v>
      </c>
      <c r="AH399" s="165" t="s">
        <v>71</v>
      </c>
      <c r="AI399" s="165" t="s">
        <v>30</v>
      </c>
      <c r="AJ399" s="165"/>
    </row>
    <row r="400" spans="28:36">
      <c r="AB400" s="165" t="str">
        <f t="shared" si="330"/>
        <v>Belgium</v>
      </c>
      <c r="AC400" s="165" t="str">
        <f>$V$5</f>
        <v>Turistbuss (coach)</v>
      </c>
      <c r="AD400" s="165" t="str">
        <f t="shared" ref="AD400" si="332">$Z$11</f>
        <v>Turistbuss (coach)</v>
      </c>
      <c r="AE400" s="165" t="str">
        <f t="shared" si="322"/>
        <v>BelgiumTuristbuss (coach)</v>
      </c>
      <c r="AF400" s="165">
        <v>2025</v>
      </c>
      <c r="AG400" s="165">
        <v>1.9E-2</v>
      </c>
      <c r="AH400" s="165" t="s">
        <v>71</v>
      </c>
      <c r="AI400" s="165" t="s">
        <v>30</v>
      </c>
      <c r="AJ400" s="165"/>
    </row>
    <row r="401" spans="28:36">
      <c r="AB401" s="165" t="str">
        <f t="shared" ref="AB401:AB402" si="333">$A$8</f>
        <v>Bosnia and Herzegovina</v>
      </c>
      <c r="AC401" s="165" t="str">
        <f>$V$3</f>
        <v>Buss (lokalbuss)</v>
      </c>
      <c r="AD401" s="165" t="str">
        <f t="shared" ref="AD401" si="334">$Z$5</f>
        <v>Buss (lokalbuss) - Generisk lokalbuss</v>
      </c>
      <c r="AE401" s="165" t="str">
        <f t="shared" si="322"/>
        <v>Bosnia and HerzegovinaBuss (lokalbuss) - Generisk lokalbuss</v>
      </c>
      <c r="AF401" s="165">
        <v>2024</v>
      </c>
      <c r="AG401" s="165">
        <v>0.13495000000000001</v>
      </c>
      <c r="AH401" s="165" t="s">
        <v>71</v>
      </c>
      <c r="AI401" s="165" t="s">
        <v>24</v>
      </c>
      <c r="AJ401" s="165"/>
    </row>
    <row r="402" spans="28:36">
      <c r="AB402" s="165" t="str">
        <f t="shared" si="333"/>
        <v>Bosnia and Herzegovina</v>
      </c>
      <c r="AC402" s="165" t="str">
        <f>$V$5</f>
        <v>Turistbuss (coach)</v>
      </c>
      <c r="AD402" s="165" t="str">
        <f t="shared" ref="AD402" si="335">$Z$11</f>
        <v>Turistbuss (coach)</v>
      </c>
      <c r="AE402" s="165" t="str">
        <f t="shared" si="322"/>
        <v>Bosnia and HerzegovinaTuristbuss (coach)</v>
      </c>
      <c r="AF402" s="165">
        <v>2024</v>
      </c>
      <c r="AG402" s="165">
        <v>3.3729999999999996E-2</v>
      </c>
      <c r="AH402" s="165" t="s">
        <v>71</v>
      </c>
      <c r="AI402" s="165" t="s">
        <v>24</v>
      </c>
      <c r="AJ402" s="165"/>
    </row>
    <row r="403" spans="28:36">
      <c r="AB403" s="165" t="str">
        <f t="shared" ref="AB403:AB404" si="336">$A$9</f>
        <v>Bulgaria</v>
      </c>
      <c r="AC403" s="165" t="str">
        <f>$V$3</f>
        <v>Buss (lokalbuss)</v>
      </c>
      <c r="AD403" s="165" t="str">
        <f t="shared" ref="AD403" si="337">$Z$5</f>
        <v>Buss (lokalbuss) - Generisk lokalbuss</v>
      </c>
      <c r="AE403" s="165" t="str">
        <f t="shared" si="322"/>
        <v>BulgariaBuss (lokalbuss) - Generisk lokalbuss</v>
      </c>
      <c r="AF403" s="165">
        <v>2024</v>
      </c>
      <c r="AG403" s="165">
        <v>0.13495000000000001</v>
      </c>
      <c r="AH403" s="165" t="s">
        <v>71</v>
      </c>
      <c r="AI403" s="165" t="s">
        <v>24</v>
      </c>
      <c r="AJ403" s="165"/>
    </row>
    <row r="404" spans="28:36">
      <c r="AB404" s="165" t="str">
        <f t="shared" si="336"/>
        <v>Bulgaria</v>
      </c>
      <c r="AC404" s="165" t="str">
        <f>$V$5</f>
        <v>Turistbuss (coach)</v>
      </c>
      <c r="AD404" s="165" t="str">
        <f t="shared" ref="AD404" si="338">$Z$11</f>
        <v>Turistbuss (coach)</v>
      </c>
      <c r="AE404" s="165" t="str">
        <f t="shared" si="322"/>
        <v>BulgariaTuristbuss (coach)</v>
      </c>
      <c r="AF404" s="165">
        <v>2024</v>
      </c>
      <c r="AG404" s="165">
        <v>3.3729999999999996E-2</v>
      </c>
      <c r="AH404" s="165" t="s">
        <v>71</v>
      </c>
      <c r="AI404" s="165" t="s">
        <v>24</v>
      </c>
      <c r="AJ404" s="165"/>
    </row>
    <row r="405" spans="28:36">
      <c r="AB405" s="165" t="str">
        <f t="shared" ref="AB405:AB406" si="339">$A$10</f>
        <v>Croatia</v>
      </c>
      <c r="AC405" s="165" t="str">
        <f>$V$3</f>
        <v>Buss (lokalbuss)</v>
      </c>
      <c r="AD405" s="165" t="str">
        <f t="shared" ref="AD405" si="340">$Z$5</f>
        <v>Buss (lokalbuss) - Generisk lokalbuss</v>
      </c>
      <c r="AE405" s="165" t="str">
        <f t="shared" si="322"/>
        <v>CroatiaBuss (lokalbuss) - Generisk lokalbuss</v>
      </c>
      <c r="AF405" s="165">
        <v>2024</v>
      </c>
      <c r="AG405" s="165">
        <v>0.13495000000000001</v>
      </c>
      <c r="AH405" s="165" t="s">
        <v>71</v>
      </c>
      <c r="AI405" s="165" t="s">
        <v>24</v>
      </c>
      <c r="AJ405" s="165"/>
    </row>
    <row r="406" spans="28:36">
      <c r="AB406" s="165" t="str">
        <f t="shared" si="339"/>
        <v>Croatia</v>
      </c>
      <c r="AC406" s="165" t="str">
        <f>$V$5</f>
        <v>Turistbuss (coach)</v>
      </c>
      <c r="AD406" s="165" t="str">
        <f t="shared" ref="AD406" si="341">$Z$11</f>
        <v>Turistbuss (coach)</v>
      </c>
      <c r="AE406" s="165" t="str">
        <f t="shared" si="322"/>
        <v>CroatiaTuristbuss (coach)</v>
      </c>
      <c r="AF406" s="165">
        <v>2024</v>
      </c>
      <c r="AG406" s="165">
        <v>3.3729999999999996E-2</v>
      </c>
      <c r="AH406" s="165" t="s">
        <v>71</v>
      </c>
      <c r="AI406" s="165" t="s">
        <v>24</v>
      </c>
      <c r="AJ406" s="165"/>
    </row>
    <row r="407" spans="28:36">
      <c r="AB407" s="165" t="str">
        <f t="shared" ref="AB407:AB408" si="342">$A$12</f>
        <v>Czechia</v>
      </c>
      <c r="AC407" s="165" t="str">
        <f>$V$3</f>
        <v>Buss (lokalbuss)</v>
      </c>
      <c r="AD407" s="165" t="str">
        <f t="shared" ref="AD407" si="343">$Z$5</f>
        <v>Buss (lokalbuss) - Generisk lokalbuss</v>
      </c>
      <c r="AE407" s="165" t="str">
        <f t="shared" si="322"/>
        <v>CzechiaBuss (lokalbuss) - Generisk lokalbuss</v>
      </c>
      <c r="AF407" s="165">
        <v>2024</v>
      </c>
      <c r="AG407" s="165">
        <v>0.13495000000000001</v>
      </c>
      <c r="AH407" s="165" t="s">
        <v>71</v>
      </c>
      <c r="AI407" s="165" t="s">
        <v>24</v>
      </c>
      <c r="AJ407" s="165"/>
    </row>
    <row r="408" spans="28:36">
      <c r="AB408" s="165" t="str">
        <f t="shared" si="342"/>
        <v>Czechia</v>
      </c>
      <c r="AC408" s="165" t="str">
        <f>$V$5</f>
        <v>Turistbuss (coach)</v>
      </c>
      <c r="AD408" s="165" t="str">
        <f t="shared" ref="AD408" si="344">$Z$11</f>
        <v>Turistbuss (coach)</v>
      </c>
      <c r="AE408" s="165" t="str">
        <f t="shared" si="322"/>
        <v>CzechiaTuristbuss (coach)</v>
      </c>
      <c r="AF408" s="165">
        <v>2024</v>
      </c>
      <c r="AG408" s="165">
        <v>3.3729999999999996E-2</v>
      </c>
      <c r="AH408" s="165" t="s">
        <v>71</v>
      </c>
      <c r="AI408" s="165" t="s">
        <v>24</v>
      </c>
      <c r="AJ408" s="165"/>
    </row>
    <row r="409" spans="28:36">
      <c r="AB409" s="165" t="str">
        <f t="shared" ref="AB409:AB410" si="345">$A$13</f>
        <v>Denmark</v>
      </c>
      <c r="AC409" s="165" t="str">
        <f>$V$3</f>
        <v>Buss (lokalbuss)</v>
      </c>
      <c r="AD409" s="165" t="str">
        <f t="shared" ref="AD409" si="346">$Z$5</f>
        <v>Buss (lokalbuss) - Generisk lokalbuss</v>
      </c>
      <c r="AE409" s="165" t="str">
        <f t="shared" si="322"/>
        <v>DenmarkBuss (lokalbuss) - Generisk lokalbuss</v>
      </c>
      <c r="AF409" s="165">
        <v>2024</v>
      </c>
      <c r="AG409" s="165">
        <v>0.13495000000000001</v>
      </c>
      <c r="AH409" s="165" t="s">
        <v>71</v>
      </c>
      <c r="AI409" s="165" t="s">
        <v>24</v>
      </c>
      <c r="AJ409" s="165"/>
    </row>
    <row r="410" spans="28:36">
      <c r="AB410" s="165" t="str">
        <f t="shared" si="345"/>
        <v>Denmark</v>
      </c>
      <c r="AC410" s="165" t="str">
        <f>$V$5</f>
        <v>Turistbuss (coach)</v>
      </c>
      <c r="AD410" s="165" t="str">
        <f t="shared" ref="AD410" si="347">$Z$11</f>
        <v>Turistbuss (coach)</v>
      </c>
      <c r="AE410" s="165" t="str">
        <f t="shared" si="322"/>
        <v>DenmarkTuristbuss (coach)</v>
      </c>
      <c r="AF410" s="165">
        <v>2024</v>
      </c>
      <c r="AG410" s="165">
        <v>3.3729999999999996E-2</v>
      </c>
      <c r="AH410" s="165" t="s">
        <v>71</v>
      </c>
      <c r="AI410" s="165" t="s">
        <v>24</v>
      </c>
      <c r="AJ410" s="165"/>
    </row>
    <row r="411" spans="28:36">
      <c r="AB411" s="165" t="str">
        <f t="shared" ref="AB411:AB412" si="348">$A$14</f>
        <v>Estonia</v>
      </c>
      <c r="AC411" s="165" t="str">
        <f>$V$3</f>
        <v>Buss (lokalbuss)</v>
      </c>
      <c r="AD411" s="165" t="str">
        <f t="shared" ref="AD411" si="349">$Z$5</f>
        <v>Buss (lokalbuss) - Generisk lokalbuss</v>
      </c>
      <c r="AE411" s="165" t="str">
        <f t="shared" si="322"/>
        <v>EstoniaBuss (lokalbuss) - Generisk lokalbuss</v>
      </c>
      <c r="AF411" s="165">
        <v>2024</v>
      </c>
      <c r="AG411" s="165">
        <v>0.13495000000000001</v>
      </c>
      <c r="AH411" s="165" t="s">
        <v>71</v>
      </c>
      <c r="AI411" s="165" t="s">
        <v>24</v>
      </c>
      <c r="AJ411" s="165"/>
    </row>
    <row r="412" spans="28:36">
      <c r="AB412" s="165" t="str">
        <f t="shared" si="348"/>
        <v>Estonia</v>
      </c>
      <c r="AC412" s="165" t="str">
        <f>$V$5</f>
        <v>Turistbuss (coach)</v>
      </c>
      <c r="AD412" s="165" t="str">
        <f t="shared" ref="AD412" si="350">$Z$11</f>
        <v>Turistbuss (coach)</v>
      </c>
      <c r="AE412" s="165" t="str">
        <f t="shared" si="322"/>
        <v>EstoniaTuristbuss (coach)</v>
      </c>
      <c r="AF412" s="165">
        <v>2024</v>
      </c>
      <c r="AG412" s="165">
        <v>3.3729999999999996E-2</v>
      </c>
      <c r="AH412" s="165" t="s">
        <v>71</v>
      </c>
      <c r="AI412" s="165" t="s">
        <v>24</v>
      </c>
      <c r="AJ412" s="165"/>
    </row>
    <row r="413" spans="28:36">
      <c r="AB413" s="165" t="str">
        <f t="shared" ref="AB413:AB414" si="351">$A$15</f>
        <v>Finland</v>
      </c>
      <c r="AC413" s="165" t="str">
        <f>$V$3</f>
        <v>Buss (lokalbuss)</v>
      </c>
      <c r="AD413" s="165" t="str">
        <f t="shared" ref="AD413" si="352">$Z$5</f>
        <v>Buss (lokalbuss) - Generisk lokalbuss</v>
      </c>
      <c r="AE413" s="165" t="str">
        <f t="shared" si="322"/>
        <v>FinlandBuss (lokalbuss) - Generisk lokalbuss</v>
      </c>
      <c r="AF413" s="165">
        <v>2024</v>
      </c>
      <c r="AG413" s="165">
        <v>0.13495000000000001</v>
      </c>
      <c r="AH413" s="165" t="s">
        <v>71</v>
      </c>
      <c r="AI413" s="165" t="s">
        <v>24</v>
      </c>
      <c r="AJ413" s="165"/>
    </row>
    <row r="414" spans="28:36">
      <c r="AB414" s="165" t="str">
        <f t="shared" si="351"/>
        <v>Finland</v>
      </c>
      <c r="AC414" s="165" t="str">
        <f>$V$5</f>
        <v>Turistbuss (coach)</v>
      </c>
      <c r="AD414" s="165" t="str">
        <f t="shared" ref="AD414" si="353">$Z$11</f>
        <v>Turistbuss (coach)</v>
      </c>
      <c r="AE414" s="165" t="str">
        <f t="shared" si="322"/>
        <v>FinlandTuristbuss (coach)</v>
      </c>
      <c r="AF414" s="165">
        <v>2024</v>
      </c>
      <c r="AG414" s="165">
        <v>3.3729999999999996E-2</v>
      </c>
      <c r="AH414" s="165" t="s">
        <v>71</v>
      </c>
      <c r="AI414" s="165" t="s">
        <v>24</v>
      </c>
      <c r="AJ414" s="165"/>
    </row>
    <row r="415" spans="28:36">
      <c r="AB415" s="165" t="str">
        <f t="shared" ref="AB415:AB416" si="354">$A$16</f>
        <v>France</v>
      </c>
      <c r="AC415" s="165" t="str">
        <f>$V$3</f>
        <v>Buss (lokalbuss)</v>
      </c>
      <c r="AD415" s="165" t="str">
        <f t="shared" ref="AD415" si="355">$Z$5</f>
        <v>Buss (lokalbuss) - Generisk lokalbuss</v>
      </c>
      <c r="AE415" s="165" t="str">
        <f t="shared" si="322"/>
        <v>FranceBuss (lokalbuss) - Generisk lokalbuss</v>
      </c>
      <c r="AF415" s="165">
        <v>2022</v>
      </c>
      <c r="AG415" s="165">
        <v>0.151</v>
      </c>
      <c r="AH415" s="165" t="s">
        <v>71</v>
      </c>
      <c r="AI415" s="165" t="s">
        <v>21</v>
      </c>
      <c r="AJ415" s="165"/>
    </row>
    <row r="416" spans="28:36">
      <c r="AB416" s="165" t="str">
        <f t="shared" si="354"/>
        <v>France</v>
      </c>
      <c r="AC416" s="165" t="str">
        <f>$V$5</f>
        <v>Turistbuss (coach)</v>
      </c>
      <c r="AD416" s="165" t="str">
        <f t="shared" ref="AD416" si="356">$Z$11</f>
        <v>Turistbuss (coach)</v>
      </c>
      <c r="AE416" s="165" t="str">
        <f t="shared" si="322"/>
        <v>FranceTuristbuss (coach)</v>
      </c>
      <c r="AF416" s="165">
        <v>2021</v>
      </c>
      <c r="AG416" s="165">
        <v>2.9499999999999998E-2</v>
      </c>
      <c r="AH416" s="165" t="s">
        <v>71</v>
      </c>
      <c r="AI416" s="165" t="s">
        <v>21</v>
      </c>
      <c r="AJ416" s="165"/>
    </row>
    <row r="417" spans="28:36">
      <c r="AB417" s="165" t="str">
        <f t="shared" ref="AB417:AB418" si="357">$A$17</f>
        <v>Germany</v>
      </c>
      <c r="AC417" s="165" t="str">
        <f>$V$3</f>
        <v>Buss (lokalbuss)</v>
      </c>
      <c r="AD417" s="165" t="str">
        <f t="shared" ref="AD417" si="358">$Z$5</f>
        <v>Buss (lokalbuss) - Generisk lokalbuss</v>
      </c>
      <c r="AE417" s="165" t="str">
        <f t="shared" si="322"/>
        <v>GermanyBuss (lokalbuss) - Generisk lokalbuss</v>
      </c>
      <c r="AF417" s="165">
        <v>2020</v>
      </c>
      <c r="AG417" s="165">
        <v>4.3400000000000001E-2</v>
      </c>
      <c r="AH417" s="165" t="s">
        <v>71</v>
      </c>
      <c r="AI417" s="177" t="s">
        <v>83</v>
      </c>
      <c r="AJ417" s="165"/>
    </row>
    <row r="418" spans="28:36">
      <c r="AB418" s="165" t="str">
        <f t="shared" si="357"/>
        <v>Germany</v>
      </c>
      <c r="AC418" s="165" t="str">
        <f>$V$5</f>
        <v>Turistbuss (coach)</v>
      </c>
      <c r="AD418" s="165" t="str">
        <f t="shared" ref="AD418" si="359">$Z$11</f>
        <v>Turistbuss (coach)</v>
      </c>
      <c r="AE418" s="165" t="str">
        <f t="shared" si="322"/>
        <v>GermanyTuristbuss (coach)</v>
      </c>
      <c r="AF418" s="165">
        <v>2023</v>
      </c>
      <c r="AG418" s="165">
        <v>5.1400000000000001E-2</v>
      </c>
      <c r="AH418" s="165" t="s">
        <v>71</v>
      </c>
      <c r="AI418" s="177" t="s">
        <v>76</v>
      </c>
      <c r="AJ418" s="165"/>
    </row>
    <row r="419" spans="28:36">
      <c r="AB419" s="165" t="str">
        <f t="shared" ref="AB419:AB420" si="360">$A$18</f>
        <v>Greece</v>
      </c>
      <c r="AC419" s="165" t="str">
        <f>$V$3</f>
        <v>Buss (lokalbuss)</v>
      </c>
      <c r="AD419" s="165" t="str">
        <f t="shared" ref="AD419" si="361">$Z$5</f>
        <v>Buss (lokalbuss) - Generisk lokalbuss</v>
      </c>
      <c r="AE419" s="165" t="str">
        <f t="shared" si="322"/>
        <v>GreeceBuss (lokalbuss) - Generisk lokalbuss</v>
      </c>
      <c r="AF419" s="165">
        <v>2024</v>
      </c>
      <c r="AG419" s="165">
        <v>0.13495000000000001</v>
      </c>
      <c r="AH419" s="165" t="s">
        <v>71</v>
      </c>
      <c r="AI419" s="165" t="s">
        <v>24</v>
      </c>
      <c r="AJ419" s="165"/>
    </row>
    <row r="420" spans="28:36">
      <c r="AB420" s="165" t="str">
        <f t="shared" si="360"/>
        <v>Greece</v>
      </c>
      <c r="AC420" s="165" t="str">
        <f>$V$5</f>
        <v>Turistbuss (coach)</v>
      </c>
      <c r="AD420" s="165" t="str">
        <f t="shared" ref="AD420" si="362">$Z$11</f>
        <v>Turistbuss (coach)</v>
      </c>
      <c r="AE420" s="165" t="str">
        <f t="shared" si="322"/>
        <v>GreeceTuristbuss (coach)</v>
      </c>
      <c r="AF420" s="165">
        <v>2024</v>
      </c>
      <c r="AG420" s="165">
        <v>3.3729999999999996E-2</v>
      </c>
      <c r="AH420" s="165" t="s">
        <v>71</v>
      </c>
      <c r="AI420" s="165" t="s">
        <v>24</v>
      </c>
      <c r="AJ420" s="165"/>
    </row>
    <row r="421" spans="28:36">
      <c r="AB421" s="165" t="str">
        <f t="shared" ref="AB421:AB422" si="363">$A$19</f>
        <v>Hungary</v>
      </c>
      <c r="AC421" s="165" t="str">
        <f>$V$3</f>
        <v>Buss (lokalbuss)</v>
      </c>
      <c r="AD421" s="165" t="str">
        <f t="shared" ref="AD421" si="364">$Z$5</f>
        <v>Buss (lokalbuss) - Generisk lokalbuss</v>
      </c>
      <c r="AE421" s="165" t="str">
        <f t="shared" si="322"/>
        <v>HungaryBuss (lokalbuss) - Generisk lokalbuss</v>
      </c>
      <c r="AF421" s="165">
        <v>2024</v>
      </c>
      <c r="AG421" s="165">
        <v>0.13495000000000001</v>
      </c>
      <c r="AH421" s="165" t="s">
        <v>71</v>
      </c>
      <c r="AI421" s="165" t="s">
        <v>24</v>
      </c>
      <c r="AJ421" s="165"/>
    </row>
    <row r="422" spans="28:36">
      <c r="AB422" s="165" t="str">
        <f t="shared" si="363"/>
        <v>Hungary</v>
      </c>
      <c r="AC422" s="165" t="str">
        <f>$V$5</f>
        <v>Turistbuss (coach)</v>
      </c>
      <c r="AD422" s="165" t="str">
        <f t="shared" ref="AD422" si="365">$Z$11</f>
        <v>Turistbuss (coach)</v>
      </c>
      <c r="AE422" s="165" t="str">
        <f t="shared" si="322"/>
        <v>HungaryTuristbuss (coach)</v>
      </c>
      <c r="AF422" s="165">
        <v>2024</v>
      </c>
      <c r="AG422" s="165">
        <v>3.3729999999999996E-2</v>
      </c>
      <c r="AH422" s="165" t="s">
        <v>71</v>
      </c>
      <c r="AI422" s="165" t="s">
        <v>24</v>
      </c>
      <c r="AJ422" s="165"/>
    </row>
    <row r="423" spans="28:36">
      <c r="AB423" s="165" t="str">
        <f t="shared" ref="AB423:AB424" si="366">$A$20</f>
        <v>Iceland</v>
      </c>
      <c r="AC423" s="165" t="str">
        <f>$V$3</f>
        <v>Buss (lokalbuss)</v>
      </c>
      <c r="AD423" s="165" t="str">
        <f t="shared" ref="AD423" si="367">$Z$5</f>
        <v>Buss (lokalbuss) - Generisk lokalbuss</v>
      </c>
      <c r="AE423" s="165" t="str">
        <f t="shared" si="322"/>
        <v>IcelandBuss (lokalbuss) - Generisk lokalbuss</v>
      </c>
      <c r="AF423" s="165">
        <v>2024</v>
      </c>
      <c r="AG423" s="165">
        <v>0.13495000000000001</v>
      </c>
      <c r="AH423" s="165" t="s">
        <v>71</v>
      </c>
      <c r="AI423" s="165" t="s">
        <v>24</v>
      </c>
      <c r="AJ423" s="165"/>
    </row>
    <row r="424" spans="28:36">
      <c r="AB424" s="165" t="str">
        <f t="shared" si="366"/>
        <v>Iceland</v>
      </c>
      <c r="AC424" s="165" t="str">
        <f>$V$5</f>
        <v>Turistbuss (coach)</v>
      </c>
      <c r="AD424" s="165" t="str">
        <f t="shared" ref="AD424" si="368">$Z$11</f>
        <v>Turistbuss (coach)</v>
      </c>
      <c r="AE424" s="165" t="str">
        <f t="shared" si="322"/>
        <v>IcelandTuristbuss (coach)</v>
      </c>
      <c r="AF424" s="165">
        <v>2024</v>
      </c>
      <c r="AG424" s="165">
        <v>3.3729999999999996E-2</v>
      </c>
      <c r="AH424" s="165" t="s">
        <v>71</v>
      </c>
      <c r="AI424" s="165" t="s">
        <v>24</v>
      </c>
      <c r="AJ424" s="165"/>
    </row>
    <row r="425" spans="28:36">
      <c r="AB425" s="165" t="str">
        <f t="shared" ref="AB425:AB426" si="369">$A$21</f>
        <v>Ireland</v>
      </c>
      <c r="AC425" s="165" t="str">
        <f>$V$3</f>
        <v>Buss (lokalbuss)</v>
      </c>
      <c r="AD425" s="165" t="str">
        <f t="shared" ref="AD425" si="370">$Z$5</f>
        <v>Buss (lokalbuss) - Generisk lokalbuss</v>
      </c>
      <c r="AE425" s="165" t="str">
        <f t="shared" si="322"/>
        <v>IrelandBuss (lokalbuss) - Generisk lokalbuss</v>
      </c>
      <c r="AF425" s="165">
        <v>2024</v>
      </c>
      <c r="AG425" s="165">
        <v>0.13495000000000001</v>
      </c>
      <c r="AH425" s="165" t="s">
        <v>71</v>
      </c>
      <c r="AI425" s="165" t="s">
        <v>24</v>
      </c>
      <c r="AJ425" s="165"/>
    </row>
    <row r="426" spans="28:36">
      <c r="AB426" s="165" t="str">
        <f t="shared" si="369"/>
        <v>Ireland</v>
      </c>
      <c r="AC426" s="165" t="str">
        <f>$V$5</f>
        <v>Turistbuss (coach)</v>
      </c>
      <c r="AD426" s="165" t="str">
        <f t="shared" ref="AD426" si="371">$Z$11</f>
        <v>Turistbuss (coach)</v>
      </c>
      <c r="AE426" s="165" t="str">
        <f t="shared" si="322"/>
        <v>IrelandTuristbuss (coach)</v>
      </c>
      <c r="AF426" s="165">
        <v>2024</v>
      </c>
      <c r="AG426" s="165">
        <v>3.3729999999999996E-2</v>
      </c>
      <c r="AH426" s="165" t="s">
        <v>71</v>
      </c>
      <c r="AI426" s="165" t="s">
        <v>24</v>
      </c>
      <c r="AJ426" s="165"/>
    </row>
    <row r="427" spans="28:36">
      <c r="AB427" s="165" t="str">
        <f t="shared" ref="AB427:AB428" si="372">$A$22</f>
        <v>Italy</v>
      </c>
      <c r="AC427" s="165" t="str">
        <f>$V$3</f>
        <v>Buss (lokalbuss)</v>
      </c>
      <c r="AD427" s="165" t="str">
        <f t="shared" ref="AD427" si="373">$Z$5</f>
        <v>Buss (lokalbuss) - Generisk lokalbuss</v>
      </c>
      <c r="AE427" s="165" t="str">
        <f t="shared" si="322"/>
        <v>ItalyBuss (lokalbuss) - Generisk lokalbuss</v>
      </c>
      <c r="AF427" s="165">
        <v>2024</v>
      </c>
      <c r="AG427" s="165">
        <v>0.13495000000000001</v>
      </c>
      <c r="AH427" s="165" t="s">
        <v>71</v>
      </c>
      <c r="AI427" s="165" t="s">
        <v>24</v>
      </c>
      <c r="AJ427" s="165"/>
    </row>
    <row r="428" spans="28:36">
      <c r="AB428" s="165" t="str">
        <f t="shared" si="372"/>
        <v>Italy</v>
      </c>
      <c r="AC428" s="165" t="str">
        <f>$V$5</f>
        <v>Turistbuss (coach)</v>
      </c>
      <c r="AD428" s="165" t="str">
        <f t="shared" ref="AD428" si="374">$Z$11</f>
        <v>Turistbuss (coach)</v>
      </c>
      <c r="AE428" s="165" t="str">
        <f t="shared" si="322"/>
        <v>ItalyTuristbuss (coach)</v>
      </c>
      <c r="AF428" s="165">
        <v>2024</v>
      </c>
      <c r="AG428" s="165">
        <v>3.3729999999999996E-2</v>
      </c>
      <c r="AH428" s="165" t="s">
        <v>71</v>
      </c>
      <c r="AI428" s="165" t="s">
        <v>24</v>
      </c>
      <c r="AJ428" s="165"/>
    </row>
    <row r="429" spans="28:36">
      <c r="AB429" s="165" t="str">
        <f t="shared" ref="AB429:AB430" si="375">$A$23</f>
        <v>Latvia</v>
      </c>
      <c r="AC429" s="165" t="str">
        <f>$V$3</f>
        <v>Buss (lokalbuss)</v>
      </c>
      <c r="AD429" s="165" t="str">
        <f t="shared" ref="AD429" si="376">$Z$5</f>
        <v>Buss (lokalbuss) - Generisk lokalbuss</v>
      </c>
      <c r="AE429" s="165" t="str">
        <f t="shared" si="322"/>
        <v>LatviaBuss (lokalbuss) - Generisk lokalbuss</v>
      </c>
      <c r="AF429" s="165">
        <v>2024</v>
      </c>
      <c r="AG429" s="165">
        <v>0.13495000000000001</v>
      </c>
      <c r="AH429" s="165" t="s">
        <v>71</v>
      </c>
      <c r="AI429" s="165" t="s">
        <v>24</v>
      </c>
      <c r="AJ429" s="165"/>
    </row>
    <row r="430" spans="28:36">
      <c r="AB430" s="165" t="str">
        <f t="shared" si="375"/>
        <v>Latvia</v>
      </c>
      <c r="AC430" s="165" t="str">
        <f>$V$5</f>
        <v>Turistbuss (coach)</v>
      </c>
      <c r="AD430" s="165" t="str">
        <f t="shared" ref="AD430" si="377">$Z$11</f>
        <v>Turistbuss (coach)</v>
      </c>
      <c r="AE430" s="165" t="str">
        <f t="shared" si="322"/>
        <v>LatviaTuristbuss (coach)</v>
      </c>
      <c r="AF430" s="165">
        <v>2024</v>
      </c>
      <c r="AG430" s="165">
        <v>3.3729999999999996E-2</v>
      </c>
      <c r="AH430" s="165" t="s">
        <v>71</v>
      </c>
      <c r="AI430" s="165" t="s">
        <v>24</v>
      </c>
      <c r="AJ430" s="165"/>
    </row>
    <row r="431" spans="28:36">
      <c r="AB431" s="165" t="str">
        <f t="shared" ref="AB431:AB432" si="378">$A$24</f>
        <v>Liechtenstein</v>
      </c>
      <c r="AC431" s="165" t="str">
        <f>$V$3</f>
        <v>Buss (lokalbuss)</v>
      </c>
      <c r="AD431" s="165" t="str">
        <f t="shared" ref="AD431" si="379">$Z$5</f>
        <v>Buss (lokalbuss) - Generisk lokalbuss</v>
      </c>
      <c r="AE431" s="165" t="str">
        <f t="shared" si="322"/>
        <v>LiechtensteinBuss (lokalbuss) - Generisk lokalbuss</v>
      </c>
      <c r="AF431" s="165">
        <v>2024</v>
      </c>
      <c r="AG431" s="165">
        <v>0.13495000000000001</v>
      </c>
      <c r="AH431" s="165" t="s">
        <v>71</v>
      </c>
      <c r="AI431" s="165" t="s">
        <v>24</v>
      </c>
      <c r="AJ431" s="165"/>
    </row>
    <row r="432" spans="28:36">
      <c r="AB432" s="165" t="str">
        <f t="shared" si="378"/>
        <v>Liechtenstein</v>
      </c>
      <c r="AC432" s="165" t="str">
        <f>$V$5</f>
        <v>Turistbuss (coach)</v>
      </c>
      <c r="AD432" s="165" t="str">
        <f t="shared" ref="AD432" si="380">$Z$11</f>
        <v>Turistbuss (coach)</v>
      </c>
      <c r="AE432" s="165" t="str">
        <f t="shared" si="322"/>
        <v>LiechtensteinTuristbuss (coach)</v>
      </c>
      <c r="AF432" s="165">
        <v>2024</v>
      </c>
      <c r="AG432" s="165">
        <v>3.3729999999999996E-2</v>
      </c>
      <c r="AH432" s="165" t="s">
        <v>71</v>
      </c>
      <c r="AI432" s="165" t="s">
        <v>24</v>
      </c>
      <c r="AJ432" s="165"/>
    </row>
    <row r="433" spans="28:36">
      <c r="AB433" s="165" t="str">
        <f t="shared" ref="AB433:AB434" si="381">$A$25</f>
        <v>Lithuania</v>
      </c>
      <c r="AC433" s="165" t="str">
        <f>$V$3</f>
        <v>Buss (lokalbuss)</v>
      </c>
      <c r="AD433" s="165" t="str">
        <f t="shared" ref="AD433" si="382">$Z$5</f>
        <v>Buss (lokalbuss) - Generisk lokalbuss</v>
      </c>
      <c r="AE433" s="165" t="str">
        <f t="shared" si="322"/>
        <v>LithuaniaBuss (lokalbuss) - Generisk lokalbuss</v>
      </c>
      <c r="AF433" s="165">
        <v>2024</v>
      </c>
      <c r="AG433" s="165">
        <v>0.13495000000000001</v>
      </c>
      <c r="AH433" s="165" t="s">
        <v>71</v>
      </c>
      <c r="AI433" s="165" t="s">
        <v>24</v>
      </c>
      <c r="AJ433" s="165"/>
    </row>
    <row r="434" spans="28:36">
      <c r="AB434" s="165" t="str">
        <f t="shared" si="381"/>
        <v>Lithuania</v>
      </c>
      <c r="AC434" s="165" t="str">
        <f>$V$5</f>
        <v>Turistbuss (coach)</v>
      </c>
      <c r="AD434" s="165" t="str">
        <f t="shared" ref="AD434" si="383">$Z$11</f>
        <v>Turistbuss (coach)</v>
      </c>
      <c r="AE434" s="165" t="str">
        <f t="shared" si="322"/>
        <v>LithuaniaTuristbuss (coach)</v>
      </c>
      <c r="AF434" s="165">
        <v>2024</v>
      </c>
      <c r="AG434" s="165">
        <v>3.3729999999999996E-2</v>
      </c>
      <c r="AH434" s="165" t="s">
        <v>71</v>
      </c>
      <c r="AI434" s="165" t="s">
        <v>24</v>
      </c>
      <c r="AJ434" s="165"/>
    </row>
    <row r="435" spans="28:36">
      <c r="AB435" s="165" t="str">
        <f t="shared" ref="AB435:AB436" si="384">$A$26</f>
        <v>Luxembourg</v>
      </c>
      <c r="AC435" s="165" t="str">
        <f>$V$3</f>
        <v>Buss (lokalbuss)</v>
      </c>
      <c r="AD435" s="165" t="str">
        <f t="shared" ref="AD435" si="385">$Z$5</f>
        <v>Buss (lokalbuss) - Generisk lokalbuss</v>
      </c>
      <c r="AE435" s="165" t="str">
        <f t="shared" si="322"/>
        <v>LuxembourgBuss (lokalbuss) - Generisk lokalbuss</v>
      </c>
      <c r="AF435" s="165">
        <v>2024</v>
      </c>
      <c r="AG435" s="165">
        <v>0.13495000000000001</v>
      </c>
      <c r="AH435" s="165" t="s">
        <v>71</v>
      </c>
      <c r="AI435" s="165" t="s">
        <v>24</v>
      </c>
      <c r="AJ435" s="165"/>
    </row>
    <row r="436" spans="28:36">
      <c r="AB436" s="165" t="str">
        <f t="shared" si="384"/>
        <v>Luxembourg</v>
      </c>
      <c r="AC436" s="165" t="str">
        <f>$V$5</f>
        <v>Turistbuss (coach)</v>
      </c>
      <c r="AD436" s="165" t="str">
        <f t="shared" ref="AD436" si="386">$Z$11</f>
        <v>Turistbuss (coach)</v>
      </c>
      <c r="AE436" s="165" t="str">
        <f t="shared" si="322"/>
        <v>LuxembourgTuristbuss (coach)</v>
      </c>
      <c r="AF436" s="165">
        <v>2024</v>
      </c>
      <c r="AG436" s="165">
        <v>3.3729999999999996E-2</v>
      </c>
      <c r="AH436" s="165" t="s">
        <v>71</v>
      </c>
      <c r="AI436" s="165" t="s">
        <v>24</v>
      </c>
      <c r="AJ436" s="165"/>
    </row>
    <row r="437" spans="28:36">
      <c r="AB437" s="165" t="str">
        <f t="shared" ref="AB437:AB438" si="387">$A$27</f>
        <v>Malta</v>
      </c>
      <c r="AC437" s="165" t="str">
        <f>$V$3</f>
        <v>Buss (lokalbuss)</v>
      </c>
      <c r="AD437" s="165" t="str">
        <f t="shared" ref="AD437" si="388">$Z$5</f>
        <v>Buss (lokalbuss) - Generisk lokalbuss</v>
      </c>
      <c r="AE437" s="165" t="str">
        <f t="shared" si="322"/>
        <v>MaltaBuss (lokalbuss) - Generisk lokalbuss</v>
      </c>
      <c r="AF437" s="165">
        <v>2024</v>
      </c>
      <c r="AG437" s="165">
        <v>0.13495000000000001</v>
      </c>
      <c r="AH437" s="165" t="s">
        <v>71</v>
      </c>
      <c r="AI437" s="165" t="s">
        <v>24</v>
      </c>
      <c r="AJ437" s="165"/>
    </row>
    <row r="438" spans="28:36">
      <c r="AB438" s="165" t="str">
        <f t="shared" si="387"/>
        <v>Malta</v>
      </c>
      <c r="AC438" s="165" t="str">
        <f>$V$5</f>
        <v>Turistbuss (coach)</v>
      </c>
      <c r="AD438" s="165" t="str">
        <f t="shared" ref="AD438" si="389">$Z$11</f>
        <v>Turistbuss (coach)</v>
      </c>
      <c r="AE438" s="165" t="str">
        <f t="shared" si="322"/>
        <v>MaltaTuristbuss (coach)</v>
      </c>
      <c r="AF438" s="165">
        <v>2024</v>
      </c>
      <c r="AG438" s="165">
        <v>3.3729999999999996E-2</v>
      </c>
      <c r="AH438" s="165" t="s">
        <v>71</v>
      </c>
      <c r="AI438" s="165" t="s">
        <v>24</v>
      </c>
      <c r="AJ438" s="165"/>
    </row>
    <row r="439" spans="28:36">
      <c r="AB439" s="165" t="str">
        <f t="shared" ref="AB439:AB440" si="390">$A$28</f>
        <v>Moldova</v>
      </c>
      <c r="AC439" s="165" t="str">
        <f>$V$3</f>
        <v>Buss (lokalbuss)</v>
      </c>
      <c r="AD439" s="165" t="str">
        <f t="shared" ref="AD439" si="391">$Z$5</f>
        <v>Buss (lokalbuss) - Generisk lokalbuss</v>
      </c>
      <c r="AE439" s="165" t="str">
        <f t="shared" si="322"/>
        <v>MoldovaBuss (lokalbuss) - Generisk lokalbuss</v>
      </c>
      <c r="AF439" s="165">
        <v>2024</v>
      </c>
      <c r="AG439" s="165">
        <v>0.13495000000000001</v>
      </c>
      <c r="AH439" s="165" t="s">
        <v>71</v>
      </c>
      <c r="AI439" s="165" t="s">
        <v>24</v>
      </c>
      <c r="AJ439" s="165"/>
    </row>
    <row r="440" spans="28:36">
      <c r="AB440" s="165" t="str">
        <f t="shared" si="390"/>
        <v>Moldova</v>
      </c>
      <c r="AC440" s="165" t="str">
        <f>$V$5</f>
        <v>Turistbuss (coach)</v>
      </c>
      <c r="AD440" s="165" t="str">
        <f t="shared" ref="AD440" si="392">$Z$11</f>
        <v>Turistbuss (coach)</v>
      </c>
      <c r="AE440" s="165" t="str">
        <f t="shared" si="322"/>
        <v>MoldovaTuristbuss (coach)</v>
      </c>
      <c r="AF440" s="165">
        <v>2024</v>
      </c>
      <c r="AG440" s="165">
        <v>3.3729999999999996E-2</v>
      </c>
      <c r="AH440" s="165" t="s">
        <v>71</v>
      </c>
      <c r="AI440" s="165" t="s">
        <v>24</v>
      </c>
      <c r="AJ440" s="165"/>
    </row>
    <row r="441" spans="28:36">
      <c r="AB441" s="165" t="str">
        <f t="shared" ref="AB441:AB442" si="393">$A$29</f>
        <v>Monaco</v>
      </c>
      <c r="AC441" s="165" t="str">
        <f>$V$3</f>
        <v>Buss (lokalbuss)</v>
      </c>
      <c r="AD441" s="165" t="str">
        <f t="shared" ref="AD441" si="394">$Z$5</f>
        <v>Buss (lokalbuss) - Generisk lokalbuss</v>
      </c>
      <c r="AE441" s="165" t="str">
        <f t="shared" si="322"/>
        <v>MonacoBuss (lokalbuss) - Generisk lokalbuss</v>
      </c>
      <c r="AF441" s="165">
        <v>2024</v>
      </c>
      <c r="AG441" s="165">
        <v>0.13495000000000001</v>
      </c>
      <c r="AH441" s="165" t="s">
        <v>71</v>
      </c>
      <c r="AI441" s="165" t="s">
        <v>24</v>
      </c>
      <c r="AJ441" s="165"/>
    </row>
    <row r="442" spans="28:36">
      <c r="AB442" s="165" t="str">
        <f t="shared" si="393"/>
        <v>Monaco</v>
      </c>
      <c r="AC442" s="165" t="str">
        <f>$V$5</f>
        <v>Turistbuss (coach)</v>
      </c>
      <c r="AD442" s="165" t="str">
        <f t="shared" ref="AD442" si="395">$Z$11</f>
        <v>Turistbuss (coach)</v>
      </c>
      <c r="AE442" s="165" t="str">
        <f t="shared" si="322"/>
        <v>MonacoTuristbuss (coach)</v>
      </c>
      <c r="AF442" s="165">
        <v>2024</v>
      </c>
      <c r="AG442" s="165">
        <v>3.3729999999999996E-2</v>
      </c>
      <c r="AH442" s="165" t="s">
        <v>71</v>
      </c>
      <c r="AI442" s="165" t="s">
        <v>24</v>
      </c>
      <c r="AJ442" s="165"/>
    </row>
    <row r="443" spans="28:36">
      <c r="AB443" s="165" t="str">
        <f t="shared" ref="AB443:AB444" si="396">$A$30</f>
        <v>Montenegro</v>
      </c>
      <c r="AC443" s="165" t="str">
        <f>$V$3</f>
        <v>Buss (lokalbuss)</v>
      </c>
      <c r="AD443" s="165" t="str">
        <f t="shared" ref="AD443" si="397">$Z$5</f>
        <v>Buss (lokalbuss) - Generisk lokalbuss</v>
      </c>
      <c r="AE443" s="165" t="str">
        <f t="shared" si="322"/>
        <v>MontenegroBuss (lokalbuss) - Generisk lokalbuss</v>
      </c>
      <c r="AF443" s="165">
        <v>2024</v>
      </c>
      <c r="AG443" s="165">
        <v>0.13495000000000001</v>
      </c>
      <c r="AH443" s="165" t="s">
        <v>71</v>
      </c>
      <c r="AI443" s="165" t="s">
        <v>24</v>
      </c>
      <c r="AJ443" s="165"/>
    </row>
    <row r="444" spans="28:36">
      <c r="AB444" s="165" t="str">
        <f t="shared" si="396"/>
        <v>Montenegro</v>
      </c>
      <c r="AC444" s="165" t="str">
        <f>$V$5</f>
        <v>Turistbuss (coach)</v>
      </c>
      <c r="AD444" s="165" t="str">
        <f t="shared" ref="AD444" si="398">$Z$11</f>
        <v>Turistbuss (coach)</v>
      </c>
      <c r="AE444" s="165" t="str">
        <f t="shared" si="322"/>
        <v>MontenegroTuristbuss (coach)</v>
      </c>
      <c r="AF444" s="165">
        <v>2024</v>
      </c>
      <c r="AG444" s="165">
        <v>3.3729999999999996E-2</v>
      </c>
      <c r="AH444" s="165" t="s">
        <v>71</v>
      </c>
      <c r="AI444" s="165" t="s">
        <v>24</v>
      </c>
      <c r="AJ444" s="165"/>
    </row>
    <row r="445" spans="28:36">
      <c r="AB445" s="165" t="str">
        <f t="shared" ref="AB445:AB446" si="399">$A$31</f>
        <v>Netherlands</v>
      </c>
      <c r="AC445" s="165" t="str">
        <f>$V$3</f>
        <v>Buss (lokalbuss)</v>
      </c>
      <c r="AD445" s="165" t="str">
        <f t="shared" ref="AD445" si="400">$Z$5</f>
        <v>Buss (lokalbuss) - Generisk lokalbuss</v>
      </c>
      <c r="AE445" s="165" t="str">
        <f t="shared" si="322"/>
        <v>NetherlandsBuss (lokalbuss) - Generisk lokalbuss</v>
      </c>
      <c r="AF445" s="165">
        <v>2025</v>
      </c>
      <c r="AG445" s="165">
        <v>0.109</v>
      </c>
      <c r="AH445" s="165" t="s">
        <v>71</v>
      </c>
      <c r="AI445" s="169" t="s">
        <v>125</v>
      </c>
      <c r="AJ445" s="165"/>
    </row>
    <row r="446" spans="28:36">
      <c r="AB446" s="165" t="str">
        <f t="shared" si="399"/>
        <v>Netherlands</v>
      </c>
      <c r="AC446" s="165" t="str">
        <f>$V$5</f>
        <v>Turistbuss (coach)</v>
      </c>
      <c r="AD446" s="165" t="str">
        <f t="shared" ref="AD446" si="401">$Z$11</f>
        <v>Turistbuss (coach)</v>
      </c>
      <c r="AE446" s="165" t="str">
        <f t="shared" si="322"/>
        <v>NetherlandsTuristbuss (coach)</v>
      </c>
      <c r="AF446" s="165">
        <v>2025</v>
      </c>
      <c r="AG446" s="178">
        <v>1.8499999999999999E-2</v>
      </c>
      <c r="AH446" s="165" t="s">
        <v>71</v>
      </c>
      <c r="AI446" s="169" t="s">
        <v>125</v>
      </c>
      <c r="AJ446" s="165"/>
    </row>
    <row r="447" spans="28:36">
      <c r="AB447" s="165" t="str">
        <f t="shared" ref="AB447:AB448" si="402">$A$32</f>
        <v>North Macedonia</v>
      </c>
      <c r="AC447" s="165" t="str">
        <f>$V$3</f>
        <v>Buss (lokalbuss)</v>
      </c>
      <c r="AD447" s="165" t="str">
        <f t="shared" ref="AD447" si="403">$Z$5</f>
        <v>Buss (lokalbuss) - Generisk lokalbuss</v>
      </c>
      <c r="AE447" s="165" t="str">
        <f t="shared" si="322"/>
        <v>North MacedoniaBuss (lokalbuss) - Generisk lokalbuss</v>
      </c>
      <c r="AF447" s="165">
        <v>2024</v>
      </c>
      <c r="AG447" s="165">
        <v>0.13495000000000001</v>
      </c>
      <c r="AH447" s="165" t="s">
        <v>71</v>
      </c>
      <c r="AI447" s="165" t="s">
        <v>24</v>
      </c>
      <c r="AJ447" s="165"/>
    </row>
    <row r="448" spans="28:36">
      <c r="AB448" s="165" t="str">
        <f t="shared" si="402"/>
        <v>North Macedonia</v>
      </c>
      <c r="AC448" s="165" t="str">
        <f>$V$5</f>
        <v>Turistbuss (coach)</v>
      </c>
      <c r="AD448" s="165" t="str">
        <f t="shared" ref="AD448" si="404">$Z$11</f>
        <v>Turistbuss (coach)</v>
      </c>
      <c r="AE448" s="165" t="str">
        <f t="shared" si="322"/>
        <v>North MacedoniaTuristbuss (coach)</v>
      </c>
      <c r="AF448" s="165">
        <v>2024</v>
      </c>
      <c r="AG448" s="165">
        <v>3.3729999999999996E-2</v>
      </c>
      <c r="AH448" s="165" t="s">
        <v>71</v>
      </c>
      <c r="AI448" s="165" t="s">
        <v>24</v>
      </c>
      <c r="AJ448" s="165"/>
    </row>
    <row r="449" spans="28:36">
      <c r="AB449" s="165" t="str">
        <f t="shared" ref="AB449:AB450" si="405">$A$33</f>
        <v>Norway</v>
      </c>
      <c r="AC449" s="165" t="str">
        <f>$V$3</f>
        <v>Buss (lokalbuss)</v>
      </c>
      <c r="AD449" s="165" t="str">
        <f t="shared" ref="AD449" si="406">$Z$5</f>
        <v>Buss (lokalbuss) - Generisk lokalbuss</v>
      </c>
      <c r="AE449" s="165" t="str">
        <f t="shared" si="322"/>
        <v>NorwayBuss (lokalbuss) - Generisk lokalbuss</v>
      </c>
      <c r="AF449" s="165">
        <v>2024</v>
      </c>
      <c r="AG449" s="165">
        <v>0.13495000000000001</v>
      </c>
      <c r="AH449" s="165" t="s">
        <v>71</v>
      </c>
      <c r="AI449" s="165" t="s">
        <v>24</v>
      </c>
      <c r="AJ449" s="165"/>
    </row>
    <row r="450" spans="28:36">
      <c r="AB450" s="165" t="str">
        <f t="shared" si="405"/>
        <v>Norway</v>
      </c>
      <c r="AC450" s="165" t="str">
        <f>$V$5</f>
        <v>Turistbuss (coach)</v>
      </c>
      <c r="AD450" s="165" t="str">
        <f t="shared" ref="AD450" si="407">$Z$11</f>
        <v>Turistbuss (coach)</v>
      </c>
      <c r="AE450" s="165" t="str">
        <f t="shared" si="322"/>
        <v>NorwayTuristbuss (coach)</v>
      </c>
      <c r="AF450" s="165">
        <v>2024</v>
      </c>
      <c r="AG450" s="165">
        <v>3.3729999999999996E-2</v>
      </c>
      <c r="AH450" s="165" t="s">
        <v>71</v>
      </c>
      <c r="AI450" s="165" t="s">
        <v>24</v>
      </c>
      <c r="AJ450" s="165"/>
    </row>
    <row r="451" spans="28:36">
      <c r="AB451" s="165" t="str">
        <f t="shared" ref="AB451:AB452" si="408">$A$34</f>
        <v>Poland</v>
      </c>
      <c r="AC451" s="165" t="str">
        <f>$V$3</f>
        <v>Buss (lokalbuss)</v>
      </c>
      <c r="AD451" s="165" t="str">
        <f t="shared" ref="AD451" si="409">$Z$5</f>
        <v>Buss (lokalbuss) - Generisk lokalbuss</v>
      </c>
      <c r="AE451" s="165" t="str">
        <f t="shared" si="322"/>
        <v>PolandBuss (lokalbuss) - Generisk lokalbuss</v>
      </c>
      <c r="AF451" s="165">
        <v>2024</v>
      </c>
      <c r="AG451" s="165">
        <v>0.13495000000000001</v>
      </c>
      <c r="AH451" s="165" t="s">
        <v>71</v>
      </c>
      <c r="AI451" s="165" t="s">
        <v>24</v>
      </c>
      <c r="AJ451" s="165"/>
    </row>
    <row r="452" spans="28:36">
      <c r="AB452" s="165" t="str">
        <f t="shared" si="408"/>
        <v>Poland</v>
      </c>
      <c r="AC452" s="165" t="str">
        <f>$V$5</f>
        <v>Turistbuss (coach)</v>
      </c>
      <c r="AD452" s="165" t="str">
        <f t="shared" ref="AD452" si="410">$Z$11</f>
        <v>Turistbuss (coach)</v>
      </c>
      <c r="AE452" s="165" t="str">
        <f t="shared" si="322"/>
        <v>PolandTuristbuss (coach)</v>
      </c>
      <c r="AF452" s="165">
        <v>2024</v>
      </c>
      <c r="AG452" s="165">
        <v>3.3729999999999996E-2</v>
      </c>
      <c r="AH452" s="165" t="s">
        <v>71</v>
      </c>
      <c r="AI452" s="165" t="s">
        <v>24</v>
      </c>
      <c r="AJ452" s="165"/>
    </row>
    <row r="453" spans="28:36">
      <c r="AB453" s="165" t="str">
        <f t="shared" ref="AB453:AB454" si="411">$A$35</f>
        <v>Portugal</v>
      </c>
      <c r="AC453" s="165" t="str">
        <f>$V$3</f>
        <v>Buss (lokalbuss)</v>
      </c>
      <c r="AD453" s="165" t="str">
        <f t="shared" ref="AD453" si="412">$Z$5</f>
        <v>Buss (lokalbuss) - Generisk lokalbuss</v>
      </c>
      <c r="AE453" s="165" t="str">
        <f t="shared" si="322"/>
        <v>PortugalBuss (lokalbuss) - Generisk lokalbuss</v>
      </c>
      <c r="AF453" s="165">
        <v>2024</v>
      </c>
      <c r="AG453" s="165">
        <v>0.13495000000000001</v>
      </c>
      <c r="AH453" s="165" t="s">
        <v>71</v>
      </c>
      <c r="AI453" s="165" t="s">
        <v>24</v>
      </c>
      <c r="AJ453" s="165"/>
    </row>
    <row r="454" spans="28:36">
      <c r="AB454" s="165" t="str">
        <f t="shared" si="411"/>
        <v>Portugal</v>
      </c>
      <c r="AC454" s="165" t="str">
        <f>$V$5</f>
        <v>Turistbuss (coach)</v>
      </c>
      <c r="AD454" s="165" t="str">
        <f t="shared" ref="AD454" si="413">$Z$11</f>
        <v>Turistbuss (coach)</v>
      </c>
      <c r="AE454" s="165" t="str">
        <f t="shared" si="322"/>
        <v>PortugalTuristbuss (coach)</v>
      </c>
      <c r="AF454" s="165">
        <v>2024</v>
      </c>
      <c r="AG454" s="165">
        <v>3.3729999999999996E-2</v>
      </c>
      <c r="AH454" s="165" t="s">
        <v>71</v>
      </c>
      <c r="AI454" s="165" t="s">
        <v>24</v>
      </c>
      <c r="AJ454" s="165"/>
    </row>
    <row r="455" spans="28:36">
      <c r="AB455" s="165" t="str">
        <f t="shared" ref="AB455:AB456" si="414">$A$36</f>
        <v>Romania</v>
      </c>
      <c r="AC455" s="165" t="str">
        <f>$V$3</f>
        <v>Buss (lokalbuss)</v>
      </c>
      <c r="AD455" s="165" t="str">
        <f t="shared" ref="AD455" si="415">$Z$5</f>
        <v>Buss (lokalbuss) - Generisk lokalbuss</v>
      </c>
      <c r="AE455" s="165" t="str">
        <f t="shared" si="322"/>
        <v>RomaniaBuss (lokalbuss) - Generisk lokalbuss</v>
      </c>
      <c r="AF455" s="165">
        <v>2024</v>
      </c>
      <c r="AG455" s="165">
        <v>0.13495000000000001</v>
      </c>
      <c r="AH455" s="165" t="s">
        <v>71</v>
      </c>
      <c r="AI455" s="165" t="s">
        <v>24</v>
      </c>
      <c r="AJ455" s="165"/>
    </row>
    <row r="456" spans="28:36">
      <c r="AB456" s="165" t="str">
        <f t="shared" si="414"/>
        <v>Romania</v>
      </c>
      <c r="AC456" s="165" t="str">
        <f>$V$5</f>
        <v>Turistbuss (coach)</v>
      </c>
      <c r="AD456" s="165" t="str">
        <f t="shared" ref="AD456" si="416">$Z$11</f>
        <v>Turistbuss (coach)</v>
      </c>
      <c r="AE456" s="165" t="str">
        <f t="shared" si="322"/>
        <v>RomaniaTuristbuss (coach)</v>
      </c>
      <c r="AF456" s="165">
        <v>2024</v>
      </c>
      <c r="AG456" s="165">
        <v>3.3729999999999996E-2</v>
      </c>
      <c r="AH456" s="165" t="s">
        <v>71</v>
      </c>
      <c r="AI456" s="165" t="s">
        <v>24</v>
      </c>
      <c r="AJ456" s="165"/>
    </row>
    <row r="457" spans="28:36">
      <c r="AB457" s="165" t="str">
        <f t="shared" ref="AB457:AB458" si="417">$A$37</f>
        <v>San Marino</v>
      </c>
      <c r="AC457" s="165" t="str">
        <f>$V$3</f>
        <v>Buss (lokalbuss)</v>
      </c>
      <c r="AD457" s="165" t="str">
        <f t="shared" ref="AD457" si="418">$Z$5</f>
        <v>Buss (lokalbuss) - Generisk lokalbuss</v>
      </c>
      <c r="AE457" s="165" t="str">
        <f t="shared" si="322"/>
        <v>San MarinoBuss (lokalbuss) - Generisk lokalbuss</v>
      </c>
      <c r="AF457" s="165">
        <v>2024</v>
      </c>
      <c r="AG457" s="165">
        <v>0.13495000000000001</v>
      </c>
      <c r="AH457" s="165" t="s">
        <v>71</v>
      </c>
      <c r="AI457" s="165" t="s">
        <v>24</v>
      </c>
      <c r="AJ457" s="165"/>
    </row>
    <row r="458" spans="28:36">
      <c r="AB458" s="165" t="str">
        <f t="shared" si="417"/>
        <v>San Marino</v>
      </c>
      <c r="AC458" s="165" t="str">
        <f>$V$5</f>
        <v>Turistbuss (coach)</v>
      </c>
      <c r="AD458" s="165" t="str">
        <f t="shared" ref="AD458" si="419">$Z$11</f>
        <v>Turistbuss (coach)</v>
      </c>
      <c r="AE458" s="165" t="str">
        <f t="shared" si="322"/>
        <v>San MarinoTuristbuss (coach)</v>
      </c>
      <c r="AF458" s="165">
        <v>2024</v>
      </c>
      <c r="AG458" s="165">
        <v>3.3729999999999996E-2</v>
      </c>
      <c r="AH458" s="165" t="s">
        <v>71</v>
      </c>
      <c r="AI458" s="165" t="s">
        <v>24</v>
      </c>
      <c r="AJ458" s="165"/>
    </row>
    <row r="459" spans="28:36">
      <c r="AB459" s="165" t="str">
        <f t="shared" ref="AB459:AB460" si="420">$A$38</f>
        <v>Serbia</v>
      </c>
      <c r="AC459" s="165" t="str">
        <f>$V$3</f>
        <v>Buss (lokalbuss)</v>
      </c>
      <c r="AD459" s="165" t="str">
        <f t="shared" ref="AD459" si="421">$Z$5</f>
        <v>Buss (lokalbuss) - Generisk lokalbuss</v>
      </c>
      <c r="AE459" s="165" t="str">
        <f t="shared" ref="AE459:AE522" si="422">AB459&amp;AD459</f>
        <v>SerbiaBuss (lokalbuss) - Generisk lokalbuss</v>
      </c>
      <c r="AF459" s="165">
        <v>2024</v>
      </c>
      <c r="AG459" s="165">
        <v>0.13495000000000001</v>
      </c>
      <c r="AH459" s="165" t="s">
        <v>71</v>
      </c>
      <c r="AI459" s="165" t="s">
        <v>24</v>
      </c>
      <c r="AJ459" s="165"/>
    </row>
    <row r="460" spans="28:36">
      <c r="AB460" s="165" t="str">
        <f t="shared" si="420"/>
        <v>Serbia</v>
      </c>
      <c r="AC460" s="165" t="str">
        <f>$V$5</f>
        <v>Turistbuss (coach)</v>
      </c>
      <c r="AD460" s="165" t="str">
        <f t="shared" ref="AD460" si="423">$Z$11</f>
        <v>Turistbuss (coach)</v>
      </c>
      <c r="AE460" s="165" t="str">
        <f t="shared" si="422"/>
        <v>SerbiaTuristbuss (coach)</v>
      </c>
      <c r="AF460" s="165">
        <v>2024</v>
      </c>
      <c r="AG460" s="165">
        <v>3.3729999999999996E-2</v>
      </c>
      <c r="AH460" s="165" t="s">
        <v>71</v>
      </c>
      <c r="AI460" s="165" t="s">
        <v>24</v>
      </c>
      <c r="AJ460" s="165"/>
    </row>
    <row r="461" spans="28:36">
      <c r="AB461" s="165" t="str">
        <f t="shared" ref="AB461:AB462" si="424">$A$39</f>
        <v>Slovakia</v>
      </c>
      <c r="AC461" s="165" t="str">
        <f>$V$3</f>
        <v>Buss (lokalbuss)</v>
      </c>
      <c r="AD461" s="165" t="str">
        <f t="shared" ref="AD461" si="425">$Z$5</f>
        <v>Buss (lokalbuss) - Generisk lokalbuss</v>
      </c>
      <c r="AE461" s="165" t="str">
        <f t="shared" si="422"/>
        <v>SlovakiaBuss (lokalbuss) - Generisk lokalbuss</v>
      </c>
      <c r="AF461" s="165">
        <v>2024</v>
      </c>
      <c r="AG461" s="165">
        <v>0.13495000000000001</v>
      </c>
      <c r="AH461" s="165" t="s">
        <v>71</v>
      </c>
      <c r="AI461" s="165" t="s">
        <v>24</v>
      </c>
      <c r="AJ461" s="165"/>
    </row>
    <row r="462" spans="28:36">
      <c r="AB462" s="165" t="str">
        <f t="shared" si="424"/>
        <v>Slovakia</v>
      </c>
      <c r="AC462" s="165" t="str">
        <f>$V$5</f>
        <v>Turistbuss (coach)</v>
      </c>
      <c r="AD462" s="165" t="str">
        <f t="shared" ref="AD462" si="426">$Z$11</f>
        <v>Turistbuss (coach)</v>
      </c>
      <c r="AE462" s="165" t="str">
        <f t="shared" si="422"/>
        <v>SlovakiaTuristbuss (coach)</v>
      </c>
      <c r="AF462" s="165">
        <v>2024</v>
      </c>
      <c r="AG462" s="165">
        <v>3.3729999999999996E-2</v>
      </c>
      <c r="AH462" s="165" t="s">
        <v>71</v>
      </c>
      <c r="AI462" s="165" t="s">
        <v>24</v>
      </c>
      <c r="AJ462" s="165"/>
    </row>
    <row r="463" spans="28:36">
      <c r="AB463" s="165" t="str">
        <f t="shared" ref="AB463:AB464" si="427">$A$40</f>
        <v>Slovenia</v>
      </c>
      <c r="AC463" s="165" t="str">
        <f>$V$3</f>
        <v>Buss (lokalbuss)</v>
      </c>
      <c r="AD463" s="165" t="str">
        <f t="shared" ref="AD463" si="428">$Z$5</f>
        <v>Buss (lokalbuss) - Generisk lokalbuss</v>
      </c>
      <c r="AE463" s="165" t="str">
        <f t="shared" si="422"/>
        <v>SloveniaBuss (lokalbuss) - Generisk lokalbuss</v>
      </c>
      <c r="AF463" s="165">
        <v>2024</v>
      </c>
      <c r="AG463" s="165">
        <v>0.13495000000000001</v>
      </c>
      <c r="AH463" s="165" t="s">
        <v>71</v>
      </c>
      <c r="AI463" s="165" t="s">
        <v>24</v>
      </c>
      <c r="AJ463" s="165"/>
    </row>
    <row r="464" spans="28:36">
      <c r="AB464" s="165" t="str">
        <f t="shared" si="427"/>
        <v>Slovenia</v>
      </c>
      <c r="AC464" s="165" t="str">
        <f>$V$5</f>
        <v>Turistbuss (coach)</v>
      </c>
      <c r="AD464" s="165" t="str">
        <f t="shared" ref="AD464" si="429">$Z$11</f>
        <v>Turistbuss (coach)</v>
      </c>
      <c r="AE464" s="165" t="str">
        <f t="shared" si="422"/>
        <v>SloveniaTuristbuss (coach)</v>
      </c>
      <c r="AF464" s="165">
        <v>2024</v>
      </c>
      <c r="AG464" s="165">
        <v>3.3729999999999996E-2</v>
      </c>
      <c r="AH464" s="165" t="s">
        <v>71</v>
      </c>
      <c r="AI464" s="165" t="s">
        <v>24</v>
      </c>
      <c r="AJ464" s="165"/>
    </row>
    <row r="465" spans="28:36">
      <c r="AB465" s="165" t="str">
        <f t="shared" ref="AB465:AB466" si="430">$A$41</f>
        <v>Spain</v>
      </c>
      <c r="AC465" s="165" t="str">
        <f>$V$3</f>
        <v>Buss (lokalbuss)</v>
      </c>
      <c r="AD465" s="165" t="str">
        <f t="shared" ref="AD465" si="431">$Z$5</f>
        <v>Buss (lokalbuss) - Generisk lokalbuss</v>
      </c>
      <c r="AE465" s="165" t="str">
        <f t="shared" si="422"/>
        <v>SpainBuss (lokalbuss) - Generisk lokalbuss</v>
      </c>
      <c r="AF465" s="165">
        <v>2024</v>
      </c>
      <c r="AG465" s="165">
        <v>0.13495000000000001</v>
      </c>
      <c r="AH465" s="165" t="s">
        <v>71</v>
      </c>
      <c r="AI465" s="165" t="s">
        <v>24</v>
      </c>
      <c r="AJ465" s="165"/>
    </row>
    <row r="466" spans="28:36">
      <c r="AB466" s="165" t="str">
        <f t="shared" si="430"/>
        <v>Spain</v>
      </c>
      <c r="AC466" s="165" t="str">
        <f>$V$5</f>
        <v>Turistbuss (coach)</v>
      </c>
      <c r="AD466" s="165" t="str">
        <f t="shared" ref="AD466" si="432">$Z$11</f>
        <v>Turistbuss (coach)</v>
      </c>
      <c r="AE466" s="165" t="str">
        <f t="shared" si="422"/>
        <v>SpainTuristbuss (coach)</v>
      </c>
      <c r="AF466" s="165">
        <v>2024</v>
      </c>
      <c r="AG466" s="165">
        <v>3.3729999999999996E-2</v>
      </c>
      <c r="AH466" s="165" t="s">
        <v>71</v>
      </c>
      <c r="AI466" s="165" t="s">
        <v>24</v>
      </c>
      <c r="AJ466" s="165"/>
    </row>
    <row r="467" spans="28:36">
      <c r="AB467" s="165" t="str">
        <f t="shared" ref="AB467:AB468" si="433">$A$42</f>
        <v>Sverige</v>
      </c>
      <c r="AC467" s="165" t="str">
        <f>$V$3</f>
        <v>Buss (lokalbuss)</v>
      </c>
      <c r="AD467" s="165" t="str">
        <f t="shared" ref="AD467" si="434">$Z$5</f>
        <v>Buss (lokalbuss) - Generisk lokalbuss</v>
      </c>
      <c r="AE467" s="165" t="str">
        <f t="shared" si="422"/>
        <v>SverigeBuss (lokalbuss) - Generisk lokalbuss</v>
      </c>
      <c r="AF467" s="165">
        <v>2024</v>
      </c>
      <c r="AG467" s="165">
        <v>0.13495000000000001</v>
      </c>
      <c r="AH467" s="165" t="s">
        <v>71</v>
      </c>
      <c r="AI467" s="165" t="s">
        <v>24</v>
      </c>
      <c r="AJ467" s="165"/>
    </row>
    <row r="468" spans="28:36">
      <c r="AB468" s="165" t="str">
        <f t="shared" si="433"/>
        <v>Sverige</v>
      </c>
      <c r="AC468" s="165" t="str">
        <f>$V$5</f>
        <v>Turistbuss (coach)</v>
      </c>
      <c r="AD468" s="165" t="str">
        <f t="shared" ref="AD468" si="435">$Z$11</f>
        <v>Turistbuss (coach)</v>
      </c>
      <c r="AE468" s="165" t="str">
        <f t="shared" si="422"/>
        <v>SverigeTuristbuss (coach)</v>
      </c>
      <c r="AF468" s="165">
        <v>2024</v>
      </c>
      <c r="AG468" s="165">
        <v>3.3729999999999996E-2</v>
      </c>
      <c r="AH468" s="165" t="s">
        <v>71</v>
      </c>
      <c r="AI468" s="165" t="s">
        <v>24</v>
      </c>
      <c r="AJ468" s="165"/>
    </row>
    <row r="469" spans="28:36">
      <c r="AB469" s="165" t="str">
        <f t="shared" ref="AB469:AB470" si="436">$A$43</f>
        <v>Switzerland</v>
      </c>
      <c r="AC469" s="165" t="str">
        <f>$V$3</f>
        <v>Buss (lokalbuss)</v>
      </c>
      <c r="AD469" s="165" t="str">
        <f t="shared" ref="AD469" si="437">$Z$5</f>
        <v>Buss (lokalbuss) - Generisk lokalbuss</v>
      </c>
      <c r="AE469" s="165" t="str">
        <f t="shared" si="422"/>
        <v>SwitzerlandBuss (lokalbuss) - Generisk lokalbuss</v>
      </c>
      <c r="AF469" s="165">
        <v>2024</v>
      </c>
      <c r="AG469" s="165">
        <v>0.13495000000000001</v>
      </c>
      <c r="AH469" s="165" t="s">
        <v>71</v>
      </c>
      <c r="AI469" s="165" t="s">
        <v>24</v>
      </c>
      <c r="AJ469" s="165"/>
    </row>
    <row r="470" spans="28:36">
      <c r="AB470" s="165" t="str">
        <f t="shared" si="436"/>
        <v>Switzerland</v>
      </c>
      <c r="AC470" s="165" t="str">
        <f>$V$5</f>
        <v>Turistbuss (coach)</v>
      </c>
      <c r="AD470" s="165" t="str">
        <f t="shared" ref="AD470" si="438">$Z$11</f>
        <v>Turistbuss (coach)</v>
      </c>
      <c r="AE470" s="165" t="str">
        <f t="shared" si="422"/>
        <v>SwitzerlandTuristbuss (coach)</v>
      </c>
      <c r="AF470" s="165">
        <v>2024</v>
      </c>
      <c r="AG470" s="165">
        <v>3.3729999999999996E-2</v>
      </c>
      <c r="AH470" s="165" t="s">
        <v>71</v>
      </c>
      <c r="AI470" s="165" t="s">
        <v>24</v>
      </c>
      <c r="AJ470" s="165"/>
    </row>
    <row r="471" spans="28:36">
      <c r="AB471" s="165" t="str">
        <f t="shared" ref="AB471:AB472" si="439">$A$44</f>
        <v>Ukraine</v>
      </c>
      <c r="AC471" s="165" t="str">
        <f>$V$3</f>
        <v>Buss (lokalbuss)</v>
      </c>
      <c r="AD471" s="165" t="str">
        <f t="shared" ref="AD471" si="440">$Z$5</f>
        <v>Buss (lokalbuss) - Generisk lokalbuss</v>
      </c>
      <c r="AE471" s="165" t="str">
        <f t="shared" si="422"/>
        <v>UkraineBuss (lokalbuss) - Generisk lokalbuss</v>
      </c>
      <c r="AF471" s="165">
        <v>2024</v>
      </c>
      <c r="AG471" s="165">
        <v>0.13495000000000001</v>
      </c>
      <c r="AH471" s="165" t="s">
        <v>71</v>
      </c>
      <c r="AI471" s="165" t="s">
        <v>24</v>
      </c>
      <c r="AJ471" s="165"/>
    </row>
    <row r="472" spans="28:36">
      <c r="AB472" s="165" t="str">
        <f t="shared" si="439"/>
        <v>Ukraine</v>
      </c>
      <c r="AC472" s="165" t="str">
        <f>$V$5</f>
        <v>Turistbuss (coach)</v>
      </c>
      <c r="AD472" s="165" t="str">
        <f t="shared" ref="AD472" si="441">$Z$11</f>
        <v>Turistbuss (coach)</v>
      </c>
      <c r="AE472" s="165" t="str">
        <f t="shared" si="422"/>
        <v>UkraineTuristbuss (coach)</v>
      </c>
      <c r="AF472" s="165">
        <v>2024</v>
      </c>
      <c r="AG472" s="165">
        <v>3.3729999999999996E-2</v>
      </c>
      <c r="AH472" s="165" t="s">
        <v>71</v>
      </c>
      <c r="AI472" s="165" t="s">
        <v>24</v>
      </c>
      <c r="AJ472" s="165"/>
    </row>
    <row r="473" spans="28:36">
      <c r="AB473" s="165" t="str">
        <f t="shared" ref="AB473:AB474" si="442">$A$45</f>
        <v>United Kingdom</v>
      </c>
      <c r="AC473" s="165" t="str">
        <f>$V$3</f>
        <v>Buss (lokalbuss)</v>
      </c>
      <c r="AD473" s="165" t="str">
        <f t="shared" ref="AD473" si="443">$Z$5</f>
        <v>Buss (lokalbuss) - Generisk lokalbuss</v>
      </c>
      <c r="AE473" s="165" t="str">
        <f t="shared" si="422"/>
        <v>United KingdomBuss (lokalbuss) - Generisk lokalbuss</v>
      </c>
      <c r="AF473" s="165">
        <v>2024</v>
      </c>
      <c r="AG473" s="165">
        <v>0.13495000000000001</v>
      </c>
      <c r="AH473" s="165" t="s">
        <v>71</v>
      </c>
      <c r="AI473" s="165" t="s">
        <v>24</v>
      </c>
      <c r="AJ473" s="165"/>
    </row>
    <row r="474" spans="28:36">
      <c r="AB474" s="165" t="str">
        <f t="shared" si="442"/>
        <v>United Kingdom</v>
      </c>
      <c r="AC474" s="165" t="str">
        <f>$V$5</f>
        <v>Turistbuss (coach)</v>
      </c>
      <c r="AD474" s="165" t="str">
        <f t="shared" ref="AD474" si="444">$Z$11</f>
        <v>Turistbuss (coach)</v>
      </c>
      <c r="AE474" s="165" t="str">
        <f t="shared" si="422"/>
        <v>United KingdomTuristbuss (coach)</v>
      </c>
      <c r="AF474" s="165">
        <v>2024</v>
      </c>
      <c r="AG474" s="165">
        <v>3.3729999999999996E-2</v>
      </c>
      <c r="AH474" s="165" t="s">
        <v>71</v>
      </c>
      <c r="AI474" s="165" t="s">
        <v>24</v>
      </c>
      <c r="AJ474" s="165"/>
    </row>
    <row r="475" spans="28:36">
      <c r="AB475" s="165" t="str">
        <f>$A$3</f>
        <v>Albania</v>
      </c>
      <c r="AC475" s="165" t="str">
        <f>$V$8</f>
        <v>Motorcykel</v>
      </c>
      <c r="AD475" s="165" t="str">
        <f>Table312[[#This Row],[Category]]</f>
        <v>Motorcykel</v>
      </c>
      <c r="AE475" s="165" t="str">
        <f t="shared" si="422"/>
        <v>AlbaniaMotorcykel</v>
      </c>
      <c r="AF475" s="165">
        <v>2024</v>
      </c>
      <c r="AG475" s="165">
        <v>0.14323</v>
      </c>
      <c r="AH475" s="165" t="s">
        <v>77</v>
      </c>
      <c r="AI475" s="165" t="s">
        <v>24</v>
      </c>
      <c r="AJ475" s="165"/>
    </row>
    <row r="476" spans="28:36">
      <c r="AB476" s="165" t="str">
        <f>$A$11</f>
        <v>Cyprus</v>
      </c>
      <c r="AC476" s="165" t="str">
        <f t="shared" ref="AC476:AC517" si="445">$V$8</f>
        <v>Motorcykel</v>
      </c>
      <c r="AD476" s="165" t="str">
        <f>Table312[[#This Row],[Category]]</f>
        <v>Motorcykel</v>
      </c>
      <c r="AE476" s="165" t="str">
        <f>AB476&amp;AD476</f>
        <v>CyprusMotorcykel</v>
      </c>
      <c r="AF476" s="165">
        <v>2024</v>
      </c>
      <c r="AG476" s="165">
        <v>0.14323</v>
      </c>
      <c r="AH476" s="165" t="s">
        <v>77</v>
      </c>
      <c r="AI476" s="165" t="s">
        <v>24</v>
      </c>
      <c r="AJ476" s="165"/>
    </row>
    <row r="477" spans="28:36">
      <c r="AB477" s="165" t="str">
        <f>$A$4</f>
        <v>Andorra</v>
      </c>
      <c r="AC477" s="165" t="str">
        <f t="shared" si="445"/>
        <v>Motorcykel</v>
      </c>
      <c r="AD477" s="165" t="str">
        <f>Table312[[#This Row],[Category]]</f>
        <v>Motorcykel</v>
      </c>
      <c r="AE477" s="165" t="str">
        <f t="shared" si="422"/>
        <v>AndorraMotorcykel</v>
      </c>
      <c r="AF477" s="165">
        <v>2024</v>
      </c>
      <c r="AG477" s="165">
        <v>0.14323</v>
      </c>
      <c r="AH477" s="165" t="s">
        <v>77</v>
      </c>
      <c r="AI477" s="165" t="s">
        <v>24</v>
      </c>
      <c r="AJ477" s="165"/>
    </row>
    <row r="478" spans="28:36">
      <c r="AB478" s="165" t="str">
        <f>$A$5</f>
        <v>Austria</v>
      </c>
      <c r="AC478" s="165" t="str">
        <f t="shared" si="445"/>
        <v>Motorcykel</v>
      </c>
      <c r="AD478" s="165" t="str">
        <f>Table312[[#This Row],[Category]]</f>
        <v>Motorcykel</v>
      </c>
      <c r="AE478" s="165" t="str">
        <f t="shared" si="422"/>
        <v>AustriaMotorcykel</v>
      </c>
      <c r="AF478" s="165">
        <v>2024</v>
      </c>
      <c r="AG478" s="165">
        <v>0.14323</v>
      </c>
      <c r="AH478" s="165" t="s">
        <v>77</v>
      </c>
      <c r="AI478" s="165" t="s">
        <v>24</v>
      </c>
      <c r="AJ478" s="165"/>
    </row>
    <row r="479" spans="28:36">
      <c r="AB479" s="165" t="str">
        <f>$A$6</f>
        <v>Belarus</v>
      </c>
      <c r="AC479" s="165" t="str">
        <f t="shared" si="445"/>
        <v>Motorcykel</v>
      </c>
      <c r="AD479" s="165" t="str">
        <f>Table312[[#This Row],[Category]]</f>
        <v>Motorcykel</v>
      </c>
      <c r="AE479" s="165" t="str">
        <f t="shared" si="422"/>
        <v>BelarusMotorcykel</v>
      </c>
      <c r="AF479" s="165">
        <v>2024</v>
      </c>
      <c r="AG479" s="165">
        <v>0.14323</v>
      </c>
      <c r="AH479" s="165" t="s">
        <v>77</v>
      </c>
      <c r="AI479" s="165" t="s">
        <v>24</v>
      </c>
      <c r="AJ479" s="165"/>
    </row>
    <row r="480" spans="28:36">
      <c r="AB480" s="165" t="str">
        <f>$A$7</f>
        <v>Belgium</v>
      </c>
      <c r="AC480" s="165" t="str">
        <f t="shared" si="445"/>
        <v>Motorcykel</v>
      </c>
      <c r="AD480" s="165" t="str">
        <f>Table312[[#This Row],[Category]]</f>
        <v>Motorcykel</v>
      </c>
      <c r="AE480" s="165" t="str">
        <f t="shared" si="422"/>
        <v>BelgiumMotorcykel</v>
      </c>
      <c r="AF480" s="165">
        <v>2025</v>
      </c>
      <c r="AG480" s="179">
        <v>0.14699999999999999</v>
      </c>
      <c r="AH480" s="165" t="s">
        <v>77</v>
      </c>
      <c r="AI480" s="165" t="s">
        <v>30</v>
      </c>
      <c r="AJ480" s="165"/>
    </row>
    <row r="481" spans="28:36">
      <c r="AB481" s="165" t="str">
        <f>$A$8</f>
        <v>Bosnia and Herzegovina</v>
      </c>
      <c r="AC481" s="165" t="str">
        <f t="shared" si="445"/>
        <v>Motorcykel</v>
      </c>
      <c r="AD481" s="165" t="str">
        <f>Table312[[#This Row],[Category]]</f>
        <v>Motorcykel</v>
      </c>
      <c r="AE481" s="165" t="str">
        <f t="shared" si="422"/>
        <v>Bosnia and HerzegovinaMotorcykel</v>
      </c>
      <c r="AF481" s="165">
        <v>2024</v>
      </c>
      <c r="AG481" s="165">
        <v>0.14323</v>
      </c>
      <c r="AH481" s="165" t="s">
        <v>77</v>
      </c>
      <c r="AI481" s="165" t="s">
        <v>24</v>
      </c>
      <c r="AJ481" s="165"/>
    </row>
    <row r="482" spans="28:36">
      <c r="AB482" s="165" t="str">
        <f>$A$9</f>
        <v>Bulgaria</v>
      </c>
      <c r="AC482" s="165" t="str">
        <f t="shared" si="445"/>
        <v>Motorcykel</v>
      </c>
      <c r="AD482" s="165" t="str">
        <f>Table312[[#This Row],[Category]]</f>
        <v>Motorcykel</v>
      </c>
      <c r="AE482" s="165" t="str">
        <f t="shared" si="422"/>
        <v>BulgariaMotorcykel</v>
      </c>
      <c r="AF482" s="165">
        <v>2024</v>
      </c>
      <c r="AG482" s="165">
        <v>0.14323</v>
      </c>
      <c r="AH482" s="165" t="s">
        <v>77</v>
      </c>
      <c r="AI482" s="165" t="s">
        <v>24</v>
      </c>
      <c r="AJ482" s="165"/>
    </row>
    <row r="483" spans="28:36">
      <c r="AB483" s="165" t="str">
        <f>$A$10</f>
        <v>Croatia</v>
      </c>
      <c r="AC483" s="165" t="str">
        <f t="shared" si="445"/>
        <v>Motorcykel</v>
      </c>
      <c r="AD483" s="165" t="str">
        <f>Table312[[#This Row],[Category]]</f>
        <v>Motorcykel</v>
      </c>
      <c r="AE483" s="165" t="str">
        <f t="shared" si="422"/>
        <v>CroatiaMotorcykel</v>
      </c>
      <c r="AF483" s="165">
        <v>2024</v>
      </c>
      <c r="AG483" s="165">
        <v>0.14323</v>
      </c>
      <c r="AH483" s="165" t="s">
        <v>77</v>
      </c>
      <c r="AI483" s="165" t="s">
        <v>24</v>
      </c>
      <c r="AJ483" s="165"/>
    </row>
    <row r="484" spans="28:36">
      <c r="AB484" s="165" t="str">
        <f>$A$12</f>
        <v>Czechia</v>
      </c>
      <c r="AC484" s="165" t="str">
        <f t="shared" si="445"/>
        <v>Motorcykel</v>
      </c>
      <c r="AD484" s="165" t="str">
        <f>Table312[[#This Row],[Category]]</f>
        <v>Motorcykel</v>
      </c>
      <c r="AE484" s="165" t="str">
        <f t="shared" si="422"/>
        <v>CzechiaMotorcykel</v>
      </c>
      <c r="AF484" s="165">
        <v>2024</v>
      </c>
      <c r="AG484" s="165">
        <v>0.14323</v>
      </c>
      <c r="AH484" s="165" t="s">
        <v>77</v>
      </c>
      <c r="AI484" s="165" t="s">
        <v>24</v>
      </c>
      <c r="AJ484" s="165"/>
    </row>
    <row r="485" spans="28:36">
      <c r="AB485" s="165" t="str">
        <f>$A$13</f>
        <v>Denmark</v>
      </c>
      <c r="AC485" s="165" t="str">
        <f t="shared" si="445"/>
        <v>Motorcykel</v>
      </c>
      <c r="AD485" s="165" t="str">
        <f>Table312[[#This Row],[Category]]</f>
        <v>Motorcykel</v>
      </c>
      <c r="AE485" s="165" t="str">
        <f t="shared" si="422"/>
        <v>DenmarkMotorcykel</v>
      </c>
      <c r="AF485" s="165">
        <v>2024</v>
      </c>
      <c r="AG485" s="165">
        <v>0.14323</v>
      </c>
      <c r="AH485" s="165" t="s">
        <v>77</v>
      </c>
      <c r="AI485" s="165" t="s">
        <v>24</v>
      </c>
      <c r="AJ485" s="165"/>
    </row>
    <row r="486" spans="28:36">
      <c r="AB486" s="165" t="str">
        <f>$A$14</f>
        <v>Estonia</v>
      </c>
      <c r="AC486" s="165" t="str">
        <f t="shared" si="445"/>
        <v>Motorcykel</v>
      </c>
      <c r="AD486" s="165" t="str">
        <f>Table312[[#This Row],[Category]]</f>
        <v>Motorcykel</v>
      </c>
      <c r="AE486" s="165" t="str">
        <f t="shared" si="422"/>
        <v>EstoniaMotorcykel</v>
      </c>
      <c r="AF486" s="165">
        <v>2024</v>
      </c>
      <c r="AG486" s="165">
        <v>0.14323</v>
      </c>
      <c r="AH486" s="165" t="s">
        <v>77</v>
      </c>
      <c r="AI486" s="165" t="s">
        <v>24</v>
      </c>
      <c r="AJ486" s="165"/>
    </row>
    <row r="487" spans="28:36">
      <c r="AB487" s="165" t="str">
        <f>$A$15</f>
        <v>Finland</v>
      </c>
      <c r="AC487" s="165" t="str">
        <f t="shared" si="445"/>
        <v>Motorcykel</v>
      </c>
      <c r="AD487" s="165" t="str">
        <f>Table312[[#This Row],[Category]]</f>
        <v>Motorcykel</v>
      </c>
      <c r="AE487" s="165" t="str">
        <f t="shared" si="422"/>
        <v>FinlandMotorcykel</v>
      </c>
      <c r="AF487" s="165">
        <v>2024</v>
      </c>
      <c r="AG487" s="165">
        <v>0.14323</v>
      </c>
      <c r="AH487" s="165" t="s">
        <v>77</v>
      </c>
      <c r="AI487" s="165" t="s">
        <v>24</v>
      </c>
      <c r="AJ487" s="165"/>
    </row>
    <row r="488" spans="28:36">
      <c r="AB488" s="165" t="str">
        <f>$A$16</f>
        <v>France</v>
      </c>
      <c r="AC488" s="165" t="str">
        <f t="shared" si="445"/>
        <v>Motorcykel</v>
      </c>
      <c r="AD488" s="165" t="str">
        <f>Table312[[#This Row],[Category]]</f>
        <v>Motorcykel</v>
      </c>
      <c r="AE488" s="165" t="str">
        <f t="shared" si="422"/>
        <v>FranceMotorcykel</v>
      </c>
      <c r="AF488" s="165">
        <v>2018</v>
      </c>
      <c r="AG488" s="165">
        <v>0.184</v>
      </c>
      <c r="AH488" s="165" t="s">
        <v>77</v>
      </c>
      <c r="AI488" s="165" t="s">
        <v>21</v>
      </c>
      <c r="AJ488" s="165"/>
    </row>
    <row r="489" spans="28:36">
      <c r="AB489" s="165" t="str">
        <f>$A$17</f>
        <v>Germany</v>
      </c>
      <c r="AC489" s="165" t="str">
        <f t="shared" si="445"/>
        <v>Motorcykel</v>
      </c>
      <c r="AD489" s="165" t="str">
        <f>Table312[[#This Row],[Category]]</f>
        <v>Motorcykel</v>
      </c>
      <c r="AE489" s="165" t="str">
        <f t="shared" si="422"/>
        <v>GermanyMotorcykel</v>
      </c>
      <c r="AF489" s="165">
        <v>2024</v>
      </c>
      <c r="AG489" s="165">
        <v>0.14323</v>
      </c>
      <c r="AH489" s="165" t="s">
        <v>77</v>
      </c>
      <c r="AI489" s="165" t="s">
        <v>24</v>
      </c>
      <c r="AJ489" s="165"/>
    </row>
    <row r="490" spans="28:36">
      <c r="AB490" s="165" t="str">
        <f>$A$18</f>
        <v>Greece</v>
      </c>
      <c r="AC490" s="165" t="str">
        <f t="shared" si="445"/>
        <v>Motorcykel</v>
      </c>
      <c r="AD490" s="165" t="str">
        <f>Table312[[#This Row],[Category]]</f>
        <v>Motorcykel</v>
      </c>
      <c r="AE490" s="165" t="str">
        <f t="shared" si="422"/>
        <v>GreeceMotorcykel</v>
      </c>
      <c r="AF490" s="165">
        <v>2024</v>
      </c>
      <c r="AG490" s="165">
        <v>0.14323</v>
      </c>
      <c r="AH490" s="165" t="s">
        <v>77</v>
      </c>
      <c r="AI490" s="165" t="s">
        <v>24</v>
      </c>
      <c r="AJ490" s="165"/>
    </row>
    <row r="491" spans="28:36">
      <c r="AB491" s="165" t="str">
        <f>$A$19</f>
        <v>Hungary</v>
      </c>
      <c r="AC491" s="165" t="str">
        <f t="shared" si="445"/>
        <v>Motorcykel</v>
      </c>
      <c r="AD491" s="165" t="str">
        <f>Table312[[#This Row],[Category]]</f>
        <v>Motorcykel</v>
      </c>
      <c r="AE491" s="165" t="str">
        <f t="shared" si="422"/>
        <v>HungaryMotorcykel</v>
      </c>
      <c r="AF491" s="165">
        <v>2024</v>
      </c>
      <c r="AG491" s="165">
        <v>0.14323</v>
      </c>
      <c r="AH491" s="165" t="s">
        <v>77</v>
      </c>
      <c r="AI491" s="165" t="s">
        <v>24</v>
      </c>
      <c r="AJ491" s="165"/>
    </row>
    <row r="492" spans="28:36">
      <c r="AB492" s="165" t="str">
        <f>$A$20</f>
        <v>Iceland</v>
      </c>
      <c r="AC492" s="165" t="str">
        <f t="shared" si="445"/>
        <v>Motorcykel</v>
      </c>
      <c r="AD492" s="165" t="str">
        <f>Table312[[#This Row],[Category]]</f>
        <v>Motorcykel</v>
      </c>
      <c r="AE492" s="165" t="str">
        <f t="shared" si="422"/>
        <v>IcelandMotorcykel</v>
      </c>
      <c r="AF492" s="165">
        <v>2024</v>
      </c>
      <c r="AG492" s="165">
        <v>0.14323</v>
      </c>
      <c r="AH492" s="165" t="s">
        <v>77</v>
      </c>
      <c r="AI492" s="165" t="s">
        <v>24</v>
      </c>
      <c r="AJ492" s="165"/>
    </row>
    <row r="493" spans="28:36">
      <c r="AB493" s="165" t="str">
        <f>$A$21</f>
        <v>Ireland</v>
      </c>
      <c r="AC493" s="165" t="str">
        <f t="shared" si="445"/>
        <v>Motorcykel</v>
      </c>
      <c r="AD493" s="165" t="str">
        <f>Table312[[#This Row],[Category]]</f>
        <v>Motorcykel</v>
      </c>
      <c r="AE493" s="165" t="str">
        <f t="shared" si="422"/>
        <v>IrelandMotorcykel</v>
      </c>
      <c r="AF493" s="165">
        <v>2024</v>
      </c>
      <c r="AG493" s="165">
        <v>0.14323</v>
      </c>
      <c r="AH493" s="165" t="s">
        <v>77</v>
      </c>
      <c r="AI493" s="165" t="s">
        <v>24</v>
      </c>
      <c r="AJ493" s="165"/>
    </row>
    <row r="494" spans="28:36">
      <c r="AB494" s="165" t="str">
        <f>$A$22</f>
        <v>Italy</v>
      </c>
      <c r="AC494" s="165" t="str">
        <f t="shared" si="445"/>
        <v>Motorcykel</v>
      </c>
      <c r="AD494" s="165" t="str">
        <f>Table312[[#This Row],[Category]]</f>
        <v>Motorcykel</v>
      </c>
      <c r="AE494" s="165" t="str">
        <f t="shared" si="422"/>
        <v>ItalyMotorcykel</v>
      </c>
      <c r="AF494" s="165">
        <v>2024</v>
      </c>
      <c r="AG494" s="165">
        <v>0.14323</v>
      </c>
      <c r="AH494" s="165" t="s">
        <v>77</v>
      </c>
      <c r="AI494" s="165" t="s">
        <v>24</v>
      </c>
      <c r="AJ494" s="165"/>
    </row>
    <row r="495" spans="28:36">
      <c r="AB495" s="165" t="str">
        <f>$A$23</f>
        <v>Latvia</v>
      </c>
      <c r="AC495" s="165" t="str">
        <f t="shared" si="445"/>
        <v>Motorcykel</v>
      </c>
      <c r="AD495" s="165" t="str">
        <f>Table312[[#This Row],[Category]]</f>
        <v>Motorcykel</v>
      </c>
      <c r="AE495" s="165" t="str">
        <f t="shared" si="422"/>
        <v>LatviaMotorcykel</v>
      </c>
      <c r="AF495" s="165">
        <v>2024</v>
      </c>
      <c r="AG495" s="165">
        <v>0.14323</v>
      </c>
      <c r="AH495" s="165" t="s">
        <v>77</v>
      </c>
      <c r="AI495" s="165" t="s">
        <v>24</v>
      </c>
      <c r="AJ495" s="165"/>
    </row>
    <row r="496" spans="28:36">
      <c r="AB496" s="165" t="str">
        <f>$A$24</f>
        <v>Liechtenstein</v>
      </c>
      <c r="AC496" s="165" t="str">
        <f t="shared" si="445"/>
        <v>Motorcykel</v>
      </c>
      <c r="AD496" s="165" t="str">
        <f>Table312[[#This Row],[Category]]</f>
        <v>Motorcykel</v>
      </c>
      <c r="AE496" s="165" t="str">
        <f t="shared" si="422"/>
        <v>LiechtensteinMotorcykel</v>
      </c>
      <c r="AF496" s="165">
        <v>2024</v>
      </c>
      <c r="AG496" s="165">
        <v>0.14323</v>
      </c>
      <c r="AH496" s="165" t="s">
        <v>77</v>
      </c>
      <c r="AI496" s="165" t="s">
        <v>24</v>
      </c>
      <c r="AJ496" s="165"/>
    </row>
    <row r="497" spans="28:36">
      <c r="AB497" s="165" t="str">
        <f>$A$25</f>
        <v>Lithuania</v>
      </c>
      <c r="AC497" s="165" t="str">
        <f t="shared" si="445"/>
        <v>Motorcykel</v>
      </c>
      <c r="AD497" s="165" t="str">
        <f>Table312[[#This Row],[Category]]</f>
        <v>Motorcykel</v>
      </c>
      <c r="AE497" s="165" t="str">
        <f t="shared" si="422"/>
        <v>LithuaniaMotorcykel</v>
      </c>
      <c r="AF497" s="165">
        <v>2024</v>
      </c>
      <c r="AG497" s="165">
        <v>0.14323</v>
      </c>
      <c r="AH497" s="165" t="s">
        <v>77</v>
      </c>
      <c r="AI497" s="165" t="s">
        <v>24</v>
      </c>
      <c r="AJ497" s="165"/>
    </row>
    <row r="498" spans="28:36">
      <c r="AB498" s="165" t="str">
        <f>$A$26</f>
        <v>Luxembourg</v>
      </c>
      <c r="AC498" s="165" t="str">
        <f t="shared" si="445"/>
        <v>Motorcykel</v>
      </c>
      <c r="AD498" s="165" t="str">
        <f>Table312[[#This Row],[Category]]</f>
        <v>Motorcykel</v>
      </c>
      <c r="AE498" s="165" t="str">
        <f t="shared" si="422"/>
        <v>LuxembourgMotorcykel</v>
      </c>
      <c r="AF498" s="165">
        <v>2024</v>
      </c>
      <c r="AG498" s="165">
        <v>0.14323</v>
      </c>
      <c r="AH498" s="165" t="s">
        <v>77</v>
      </c>
      <c r="AI498" s="165" t="s">
        <v>24</v>
      </c>
      <c r="AJ498" s="165"/>
    </row>
    <row r="499" spans="28:36">
      <c r="AB499" s="165" t="str">
        <f>$A$27</f>
        <v>Malta</v>
      </c>
      <c r="AC499" s="165" t="str">
        <f t="shared" si="445"/>
        <v>Motorcykel</v>
      </c>
      <c r="AD499" s="165" t="str">
        <f>Table312[[#This Row],[Category]]</f>
        <v>Motorcykel</v>
      </c>
      <c r="AE499" s="165" t="str">
        <f t="shared" si="422"/>
        <v>MaltaMotorcykel</v>
      </c>
      <c r="AF499" s="165">
        <v>2024</v>
      </c>
      <c r="AG499" s="165">
        <v>0.14323</v>
      </c>
      <c r="AH499" s="165" t="s">
        <v>77</v>
      </c>
      <c r="AI499" s="165" t="s">
        <v>24</v>
      </c>
      <c r="AJ499" s="165"/>
    </row>
    <row r="500" spans="28:36">
      <c r="AB500" s="165" t="str">
        <f>$A$28</f>
        <v>Moldova</v>
      </c>
      <c r="AC500" s="165" t="str">
        <f t="shared" si="445"/>
        <v>Motorcykel</v>
      </c>
      <c r="AD500" s="165" t="str">
        <f>Table312[[#This Row],[Category]]</f>
        <v>Motorcykel</v>
      </c>
      <c r="AE500" s="165" t="str">
        <f t="shared" si="422"/>
        <v>MoldovaMotorcykel</v>
      </c>
      <c r="AF500" s="165">
        <v>2024</v>
      </c>
      <c r="AG500" s="165">
        <v>0.14323</v>
      </c>
      <c r="AH500" s="165" t="s">
        <v>77</v>
      </c>
      <c r="AI500" s="165" t="s">
        <v>24</v>
      </c>
      <c r="AJ500" s="165"/>
    </row>
    <row r="501" spans="28:36">
      <c r="AB501" s="165" t="str">
        <f>$A$29</f>
        <v>Monaco</v>
      </c>
      <c r="AC501" s="165" t="str">
        <f t="shared" si="445"/>
        <v>Motorcykel</v>
      </c>
      <c r="AD501" s="165" t="str">
        <f>Table312[[#This Row],[Category]]</f>
        <v>Motorcykel</v>
      </c>
      <c r="AE501" s="165" t="str">
        <f t="shared" si="422"/>
        <v>MonacoMotorcykel</v>
      </c>
      <c r="AF501" s="165">
        <v>2024</v>
      </c>
      <c r="AG501" s="165">
        <v>0.14323</v>
      </c>
      <c r="AH501" s="165" t="s">
        <v>77</v>
      </c>
      <c r="AI501" s="165" t="s">
        <v>24</v>
      </c>
      <c r="AJ501" s="165"/>
    </row>
    <row r="502" spans="28:36">
      <c r="AB502" s="165" t="str">
        <f>$A$30</f>
        <v>Montenegro</v>
      </c>
      <c r="AC502" s="165" t="str">
        <f t="shared" si="445"/>
        <v>Motorcykel</v>
      </c>
      <c r="AD502" s="165" t="str">
        <f>Table312[[#This Row],[Category]]</f>
        <v>Motorcykel</v>
      </c>
      <c r="AE502" s="165" t="str">
        <f t="shared" si="422"/>
        <v>MontenegroMotorcykel</v>
      </c>
      <c r="AF502" s="165">
        <v>2024</v>
      </c>
      <c r="AG502" s="165">
        <v>0.14323</v>
      </c>
      <c r="AH502" s="165" t="s">
        <v>77</v>
      </c>
      <c r="AI502" s="165" t="s">
        <v>24</v>
      </c>
      <c r="AJ502" s="165"/>
    </row>
    <row r="503" spans="28:36">
      <c r="AB503" s="165" t="str">
        <f>$A$31</f>
        <v>Netherlands</v>
      </c>
      <c r="AC503" s="165" t="str">
        <f t="shared" si="445"/>
        <v>Motorcykel</v>
      </c>
      <c r="AD503" s="165" t="str">
        <f>Table312[[#This Row],[Category]]</f>
        <v>Motorcykel</v>
      </c>
      <c r="AE503" s="165" t="str">
        <f t="shared" si="422"/>
        <v>NetherlandsMotorcykel</v>
      </c>
      <c r="AF503" s="165">
        <v>2025</v>
      </c>
      <c r="AG503" s="165">
        <v>0.14599999999999999</v>
      </c>
      <c r="AH503" s="165" t="s">
        <v>77</v>
      </c>
      <c r="AI503" s="169" t="s">
        <v>125</v>
      </c>
      <c r="AJ503" s="165"/>
    </row>
    <row r="504" spans="28:36">
      <c r="AB504" s="165" t="str">
        <f>$A$32</f>
        <v>North Macedonia</v>
      </c>
      <c r="AC504" s="165" t="str">
        <f t="shared" si="445"/>
        <v>Motorcykel</v>
      </c>
      <c r="AD504" s="165" t="str">
        <f>Table312[[#This Row],[Category]]</f>
        <v>Motorcykel</v>
      </c>
      <c r="AE504" s="165" t="str">
        <f t="shared" si="422"/>
        <v>North MacedoniaMotorcykel</v>
      </c>
      <c r="AF504" s="165">
        <v>2024</v>
      </c>
      <c r="AG504" s="165">
        <v>0.14323</v>
      </c>
      <c r="AH504" s="165" t="s">
        <v>77</v>
      </c>
      <c r="AI504" s="165" t="s">
        <v>24</v>
      </c>
      <c r="AJ504" s="165"/>
    </row>
    <row r="505" spans="28:36">
      <c r="AB505" s="165" t="str">
        <f>$A$33</f>
        <v>Norway</v>
      </c>
      <c r="AC505" s="165" t="str">
        <f t="shared" si="445"/>
        <v>Motorcykel</v>
      </c>
      <c r="AD505" s="165" t="str">
        <f>Table312[[#This Row],[Category]]</f>
        <v>Motorcykel</v>
      </c>
      <c r="AE505" s="165" t="str">
        <f t="shared" si="422"/>
        <v>NorwayMotorcykel</v>
      </c>
      <c r="AF505" s="165">
        <v>2024</v>
      </c>
      <c r="AG505" s="165">
        <v>0.14323</v>
      </c>
      <c r="AH505" s="165" t="s">
        <v>77</v>
      </c>
      <c r="AI505" s="165" t="s">
        <v>24</v>
      </c>
      <c r="AJ505" s="165"/>
    </row>
    <row r="506" spans="28:36">
      <c r="AB506" s="165" t="str">
        <f>$A$34</f>
        <v>Poland</v>
      </c>
      <c r="AC506" s="165" t="str">
        <f t="shared" si="445"/>
        <v>Motorcykel</v>
      </c>
      <c r="AD506" s="165" t="str">
        <f>Table312[[#This Row],[Category]]</f>
        <v>Motorcykel</v>
      </c>
      <c r="AE506" s="165" t="str">
        <f t="shared" si="422"/>
        <v>PolandMotorcykel</v>
      </c>
      <c r="AF506" s="165">
        <v>2024</v>
      </c>
      <c r="AG506" s="165">
        <v>0.14323</v>
      </c>
      <c r="AH506" s="165" t="s">
        <v>77</v>
      </c>
      <c r="AI506" s="165" t="s">
        <v>24</v>
      </c>
      <c r="AJ506" s="165"/>
    </row>
    <row r="507" spans="28:36">
      <c r="AB507" s="165" t="str">
        <f>$A$35</f>
        <v>Portugal</v>
      </c>
      <c r="AC507" s="165" t="str">
        <f t="shared" si="445"/>
        <v>Motorcykel</v>
      </c>
      <c r="AD507" s="165" t="str">
        <f>Table312[[#This Row],[Category]]</f>
        <v>Motorcykel</v>
      </c>
      <c r="AE507" s="165" t="str">
        <f t="shared" si="422"/>
        <v>PortugalMotorcykel</v>
      </c>
      <c r="AF507" s="165">
        <v>2024</v>
      </c>
      <c r="AG507" s="165">
        <v>0.14323</v>
      </c>
      <c r="AH507" s="165" t="s">
        <v>77</v>
      </c>
      <c r="AI507" s="165" t="s">
        <v>24</v>
      </c>
      <c r="AJ507" s="165"/>
    </row>
    <row r="508" spans="28:36">
      <c r="AB508" s="165" t="str">
        <f>$A$36</f>
        <v>Romania</v>
      </c>
      <c r="AC508" s="165" t="str">
        <f t="shared" si="445"/>
        <v>Motorcykel</v>
      </c>
      <c r="AD508" s="165" t="str">
        <f>Table312[[#This Row],[Category]]</f>
        <v>Motorcykel</v>
      </c>
      <c r="AE508" s="165" t="str">
        <f t="shared" si="422"/>
        <v>RomaniaMotorcykel</v>
      </c>
      <c r="AF508" s="165">
        <v>2024</v>
      </c>
      <c r="AG508" s="165">
        <v>0.14323</v>
      </c>
      <c r="AH508" s="165" t="s">
        <v>77</v>
      </c>
      <c r="AI508" s="165" t="s">
        <v>24</v>
      </c>
      <c r="AJ508" s="165"/>
    </row>
    <row r="509" spans="28:36">
      <c r="AB509" s="165" t="str">
        <f>$A$37</f>
        <v>San Marino</v>
      </c>
      <c r="AC509" s="165" t="str">
        <f t="shared" si="445"/>
        <v>Motorcykel</v>
      </c>
      <c r="AD509" s="165" t="str">
        <f>Table312[[#This Row],[Category]]</f>
        <v>Motorcykel</v>
      </c>
      <c r="AE509" s="165" t="str">
        <f t="shared" si="422"/>
        <v>San MarinoMotorcykel</v>
      </c>
      <c r="AF509" s="165">
        <v>2024</v>
      </c>
      <c r="AG509" s="165">
        <v>0.14323</v>
      </c>
      <c r="AH509" s="165" t="s">
        <v>77</v>
      </c>
      <c r="AI509" s="165" t="s">
        <v>24</v>
      </c>
      <c r="AJ509" s="165"/>
    </row>
    <row r="510" spans="28:36">
      <c r="AB510" s="165" t="str">
        <f>$A$38</f>
        <v>Serbia</v>
      </c>
      <c r="AC510" s="165" t="str">
        <f t="shared" si="445"/>
        <v>Motorcykel</v>
      </c>
      <c r="AD510" s="165" t="str">
        <f>Table312[[#This Row],[Category]]</f>
        <v>Motorcykel</v>
      </c>
      <c r="AE510" s="165" t="str">
        <f t="shared" si="422"/>
        <v>SerbiaMotorcykel</v>
      </c>
      <c r="AF510" s="165">
        <v>2024</v>
      </c>
      <c r="AG510" s="165">
        <v>0.14323</v>
      </c>
      <c r="AH510" s="165" t="s">
        <v>77</v>
      </c>
      <c r="AI510" s="165" t="s">
        <v>24</v>
      </c>
      <c r="AJ510" s="165"/>
    </row>
    <row r="511" spans="28:36">
      <c r="AB511" s="165" t="str">
        <f>$A$39</f>
        <v>Slovakia</v>
      </c>
      <c r="AC511" s="165" t="str">
        <f t="shared" si="445"/>
        <v>Motorcykel</v>
      </c>
      <c r="AD511" s="165" t="str">
        <f>Table312[[#This Row],[Category]]</f>
        <v>Motorcykel</v>
      </c>
      <c r="AE511" s="165" t="str">
        <f t="shared" si="422"/>
        <v>SlovakiaMotorcykel</v>
      </c>
      <c r="AF511" s="165">
        <v>2024</v>
      </c>
      <c r="AG511" s="165">
        <v>0.14323</v>
      </c>
      <c r="AH511" s="165" t="s">
        <v>77</v>
      </c>
      <c r="AI511" s="165" t="s">
        <v>24</v>
      </c>
      <c r="AJ511" s="165"/>
    </row>
    <row r="512" spans="28:36">
      <c r="AB512" s="165" t="str">
        <f>$A$40</f>
        <v>Slovenia</v>
      </c>
      <c r="AC512" s="165" t="str">
        <f t="shared" si="445"/>
        <v>Motorcykel</v>
      </c>
      <c r="AD512" s="165" t="str">
        <f>Table312[[#This Row],[Category]]</f>
        <v>Motorcykel</v>
      </c>
      <c r="AE512" s="165" t="str">
        <f t="shared" si="422"/>
        <v>SloveniaMotorcykel</v>
      </c>
      <c r="AF512" s="165">
        <v>2024</v>
      </c>
      <c r="AG512" s="165">
        <v>0.14323</v>
      </c>
      <c r="AH512" s="165" t="s">
        <v>77</v>
      </c>
      <c r="AI512" s="165" t="s">
        <v>24</v>
      </c>
      <c r="AJ512" s="165"/>
    </row>
    <row r="513" spans="28:36">
      <c r="AB513" s="165" t="str">
        <f>$A$41</f>
        <v>Spain</v>
      </c>
      <c r="AC513" s="165" t="str">
        <f t="shared" si="445"/>
        <v>Motorcykel</v>
      </c>
      <c r="AD513" s="165" t="str">
        <f>Table312[[#This Row],[Category]]</f>
        <v>Motorcykel</v>
      </c>
      <c r="AE513" s="165" t="str">
        <f t="shared" si="422"/>
        <v>SpainMotorcykel</v>
      </c>
      <c r="AF513" s="165">
        <v>2024</v>
      </c>
      <c r="AG513" s="165">
        <v>0.14323</v>
      </c>
      <c r="AH513" s="165" t="s">
        <v>77</v>
      </c>
      <c r="AI513" s="165" t="s">
        <v>24</v>
      </c>
      <c r="AJ513" s="165"/>
    </row>
    <row r="514" spans="28:36">
      <c r="AB514" s="165" t="str">
        <f>$A$42</f>
        <v>Sverige</v>
      </c>
      <c r="AC514" s="165" t="str">
        <f t="shared" si="445"/>
        <v>Motorcykel</v>
      </c>
      <c r="AD514" s="165" t="str">
        <f>Table312[[#This Row],[Category]]</f>
        <v>Motorcykel</v>
      </c>
      <c r="AE514" s="165" t="str">
        <f t="shared" si="422"/>
        <v>SverigeMotorcykel</v>
      </c>
      <c r="AF514" s="165">
        <v>2024</v>
      </c>
      <c r="AG514" s="165">
        <v>0.14323</v>
      </c>
      <c r="AH514" s="165" t="s">
        <v>77</v>
      </c>
      <c r="AI514" s="165" t="s">
        <v>24</v>
      </c>
      <c r="AJ514" s="165"/>
    </row>
    <row r="515" spans="28:36">
      <c r="AB515" s="165" t="str">
        <f>$A$43</f>
        <v>Switzerland</v>
      </c>
      <c r="AC515" s="165" t="str">
        <f t="shared" si="445"/>
        <v>Motorcykel</v>
      </c>
      <c r="AD515" s="165" t="str">
        <f>Table312[[#This Row],[Category]]</f>
        <v>Motorcykel</v>
      </c>
      <c r="AE515" s="165" t="str">
        <f t="shared" si="422"/>
        <v>SwitzerlandMotorcykel</v>
      </c>
      <c r="AF515" s="165">
        <v>2024</v>
      </c>
      <c r="AG515" s="165">
        <v>0.14323</v>
      </c>
      <c r="AH515" s="165" t="s">
        <v>77</v>
      </c>
      <c r="AI515" s="165" t="s">
        <v>24</v>
      </c>
      <c r="AJ515" s="165"/>
    </row>
    <row r="516" spans="28:36">
      <c r="AB516" s="165" t="str">
        <f>$A$44</f>
        <v>Ukraine</v>
      </c>
      <c r="AC516" s="165" t="str">
        <f t="shared" si="445"/>
        <v>Motorcykel</v>
      </c>
      <c r="AD516" s="165" t="str">
        <f>Table312[[#This Row],[Category]]</f>
        <v>Motorcykel</v>
      </c>
      <c r="AE516" s="165" t="str">
        <f t="shared" si="422"/>
        <v>UkraineMotorcykel</v>
      </c>
      <c r="AF516" s="165">
        <v>2024</v>
      </c>
      <c r="AG516" s="165">
        <v>0.14323</v>
      </c>
      <c r="AH516" s="165" t="s">
        <v>77</v>
      </c>
      <c r="AI516" s="165" t="s">
        <v>24</v>
      </c>
      <c r="AJ516" s="165"/>
    </row>
    <row r="517" spans="28:36">
      <c r="AB517" s="165" t="str">
        <f>$A$45</f>
        <v>United Kingdom</v>
      </c>
      <c r="AC517" s="165" t="str">
        <f t="shared" si="445"/>
        <v>Motorcykel</v>
      </c>
      <c r="AD517" s="165" t="str">
        <f>Table312[[#This Row],[Category]]</f>
        <v>Motorcykel</v>
      </c>
      <c r="AE517" s="165" t="str">
        <f t="shared" si="422"/>
        <v>United KingdomMotorcykel</v>
      </c>
      <c r="AF517" s="165">
        <v>2024</v>
      </c>
      <c r="AG517" s="165">
        <v>0.14323</v>
      </c>
      <c r="AH517" s="165" t="s">
        <v>77</v>
      </c>
      <c r="AI517" s="165" t="s">
        <v>24</v>
      </c>
      <c r="AJ517" s="165"/>
    </row>
    <row r="518" spans="28:36">
      <c r="AB518" s="165" t="str">
        <f>$A$3</f>
        <v>Albania</v>
      </c>
      <c r="AC518" s="165" t="str">
        <f>$V$9</f>
        <v>Taxi</v>
      </c>
      <c r="AD518" s="165" t="str">
        <f>Table312[[#This Row],[Category]]</f>
        <v>Taxi</v>
      </c>
      <c r="AE518" s="165" t="str">
        <f t="shared" si="422"/>
        <v>AlbaniaTaxi</v>
      </c>
      <c r="AF518" s="165">
        <v>2024</v>
      </c>
      <c r="AG518" s="165">
        <v>0.25980999999999999</v>
      </c>
      <c r="AH518" s="165" t="s">
        <v>71</v>
      </c>
      <c r="AI518" s="165" t="s">
        <v>24</v>
      </c>
      <c r="AJ518" s="165"/>
    </row>
    <row r="519" spans="28:36">
      <c r="AB519" s="165" t="str">
        <f>$A$11</f>
        <v>Cyprus</v>
      </c>
      <c r="AC519" s="165" t="str">
        <f t="shared" ref="AC519:AC560" si="446">$V$9</f>
        <v>Taxi</v>
      </c>
      <c r="AD519" s="165" t="str">
        <f>Table312[[#This Row],[Category]]</f>
        <v>Taxi</v>
      </c>
      <c r="AE519" s="165" t="str">
        <f>AB519&amp;AD519</f>
        <v>CyprusTaxi</v>
      </c>
      <c r="AF519" s="165">
        <v>2024</v>
      </c>
      <c r="AG519" s="165">
        <v>0.25980999999999999</v>
      </c>
      <c r="AH519" s="165" t="s">
        <v>71</v>
      </c>
      <c r="AI519" s="165" t="s">
        <v>24</v>
      </c>
      <c r="AJ519" s="165"/>
    </row>
    <row r="520" spans="28:36">
      <c r="AB520" s="165" t="str">
        <f>$A$4</f>
        <v>Andorra</v>
      </c>
      <c r="AC520" s="165" t="str">
        <f t="shared" si="446"/>
        <v>Taxi</v>
      </c>
      <c r="AD520" s="165" t="str">
        <f>Table312[[#This Row],[Category]]</f>
        <v>Taxi</v>
      </c>
      <c r="AE520" s="165" t="str">
        <f t="shared" si="422"/>
        <v>AndorraTaxi</v>
      </c>
      <c r="AF520" s="165">
        <v>2024</v>
      </c>
      <c r="AG520" s="165">
        <v>0.25980999999999999</v>
      </c>
      <c r="AH520" s="165" t="s">
        <v>71</v>
      </c>
      <c r="AI520" s="165" t="s">
        <v>24</v>
      </c>
      <c r="AJ520" s="165"/>
    </row>
    <row r="521" spans="28:36">
      <c r="AB521" s="165" t="str">
        <f>$A$5</f>
        <v>Austria</v>
      </c>
      <c r="AC521" s="165" t="str">
        <f t="shared" si="446"/>
        <v>Taxi</v>
      </c>
      <c r="AD521" s="165" t="str">
        <f>Table312[[#This Row],[Category]]</f>
        <v>Taxi</v>
      </c>
      <c r="AE521" s="165" t="str">
        <f t="shared" si="422"/>
        <v>AustriaTaxi</v>
      </c>
      <c r="AF521" s="165">
        <v>2024</v>
      </c>
      <c r="AG521" s="165">
        <v>0.25980999999999999</v>
      </c>
      <c r="AH521" s="165" t="s">
        <v>71</v>
      </c>
      <c r="AI521" s="165" t="s">
        <v>24</v>
      </c>
      <c r="AJ521" s="165"/>
    </row>
    <row r="522" spans="28:36">
      <c r="AB522" s="165" t="str">
        <f>$A$6</f>
        <v>Belarus</v>
      </c>
      <c r="AC522" s="165" t="str">
        <f t="shared" si="446"/>
        <v>Taxi</v>
      </c>
      <c r="AD522" s="165" t="str">
        <f>Table312[[#This Row],[Category]]</f>
        <v>Taxi</v>
      </c>
      <c r="AE522" s="165" t="str">
        <f t="shared" si="422"/>
        <v>BelarusTaxi</v>
      </c>
      <c r="AF522" s="165">
        <v>2024</v>
      </c>
      <c r="AG522" s="165">
        <v>0.25980999999999999</v>
      </c>
      <c r="AH522" s="165" t="s">
        <v>71</v>
      </c>
      <c r="AI522" s="165" t="s">
        <v>24</v>
      </c>
      <c r="AJ522" s="165"/>
    </row>
    <row r="523" spans="28:36">
      <c r="AB523" s="165" t="str">
        <f>$A$7</f>
        <v>Belgium</v>
      </c>
      <c r="AC523" s="165" t="str">
        <f t="shared" si="446"/>
        <v>Taxi</v>
      </c>
      <c r="AD523" s="165" t="str">
        <f>Table312[[#This Row],[Category]]</f>
        <v>Taxi</v>
      </c>
      <c r="AE523" s="165" t="str">
        <f t="shared" ref="AE523:AE588" si="447">AB523&amp;AD523</f>
        <v>BelgiumTaxi</v>
      </c>
      <c r="AF523" s="165">
        <v>2024</v>
      </c>
      <c r="AG523" s="165">
        <v>0.25980999999999999</v>
      </c>
      <c r="AH523" s="165" t="s">
        <v>71</v>
      </c>
      <c r="AI523" s="165" t="s">
        <v>24</v>
      </c>
      <c r="AJ523" s="165"/>
    </row>
    <row r="524" spans="28:36">
      <c r="AB524" s="165" t="str">
        <f>$A$8</f>
        <v>Bosnia and Herzegovina</v>
      </c>
      <c r="AC524" s="165" t="str">
        <f t="shared" si="446"/>
        <v>Taxi</v>
      </c>
      <c r="AD524" s="165" t="str">
        <f>Table312[[#This Row],[Category]]</f>
        <v>Taxi</v>
      </c>
      <c r="AE524" s="165" t="str">
        <f t="shared" si="447"/>
        <v>Bosnia and HerzegovinaTaxi</v>
      </c>
      <c r="AF524" s="165">
        <v>2024</v>
      </c>
      <c r="AG524" s="165">
        <v>0.25980999999999999</v>
      </c>
      <c r="AH524" s="165" t="s">
        <v>71</v>
      </c>
      <c r="AI524" s="165" t="s">
        <v>24</v>
      </c>
      <c r="AJ524" s="165"/>
    </row>
    <row r="525" spans="28:36">
      <c r="AB525" s="165" t="str">
        <f>$A$9</f>
        <v>Bulgaria</v>
      </c>
      <c r="AC525" s="165" t="str">
        <f t="shared" si="446"/>
        <v>Taxi</v>
      </c>
      <c r="AD525" s="165" t="str">
        <f>Table312[[#This Row],[Category]]</f>
        <v>Taxi</v>
      </c>
      <c r="AE525" s="165" t="str">
        <f t="shared" si="447"/>
        <v>BulgariaTaxi</v>
      </c>
      <c r="AF525" s="165">
        <v>2024</v>
      </c>
      <c r="AG525" s="165">
        <v>0.25980999999999999</v>
      </c>
      <c r="AH525" s="165" t="s">
        <v>71</v>
      </c>
      <c r="AI525" s="165" t="s">
        <v>24</v>
      </c>
      <c r="AJ525" s="165"/>
    </row>
    <row r="526" spans="28:36">
      <c r="AB526" s="165" t="str">
        <f>$A$10</f>
        <v>Croatia</v>
      </c>
      <c r="AC526" s="165" t="str">
        <f t="shared" si="446"/>
        <v>Taxi</v>
      </c>
      <c r="AD526" s="165" t="str">
        <f>Table312[[#This Row],[Category]]</f>
        <v>Taxi</v>
      </c>
      <c r="AE526" s="165" t="str">
        <f t="shared" si="447"/>
        <v>CroatiaTaxi</v>
      </c>
      <c r="AF526" s="165">
        <v>2024</v>
      </c>
      <c r="AG526" s="165">
        <v>0.25980999999999999</v>
      </c>
      <c r="AH526" s="165" t="s">
        <v>71</v>
      </c>
      <c r="AI526" s="165" t="s">
        <v>24</v>
      </c>
      <c r="AJ526" s="165"/>
    </row>
    <row r="527" spans="28:36">
      <c r="AB527" s="165" t="str">
        <f>$A$12</f>
        <v>Czechia</v>
      </c>
      <c r="AC527" s="165" t="str">
        <f t="shared" si="446"/>
        <v>Taxi</v>
      </c>
      <c r="AD527" s="165" t="str">
        <f>Table312[[#This Row],[Category]]</f>
        <v>Taxi</v>
      </c>
      <c r="AE527" s="165" t="str">
        <f t="shared" si="447"/>
        <v>CzechiaTaxi</v>
      </c>
      <c r="AF527" s="165">
        <v>2024</v>
      </c>
      <c r="AG527" s="165">
        <v>0.25980999999999999</v>
      </c>
      <c r="AH527" s="165" t="s">
        <v>71</v>
      </c>
      <c r="AI527" s="165" t="s">
        <v>24</v>
      </c>
      <c r="AJ527" s="165"/>
    </row>
    <row r="528" spans="28:36">
      <c r="AB528" s="165" t="str">
        <f>$A$13</f>
        <v>Denmark</v>
      </c>
      <c r="AC528" s="165" t="str">
        <f t="shared" si="446"/>
        <v>Taxi</v>
      </c>
      <c r="AD528" s="165" t="str">
        <f>Table312[[#This Row],[Category]]</f>
        <v>Taxi</v>
      </c>
      <c r="AE528" s="165" t="str">
        <f t="shared" si="447"/>
        <v>DenmarkTaxi</v>
      </c>
      <c r="AF528" s="165">
        <v>2024</v>
      </c>
      <c r="AG528" s="165">
        <v>0.25980999999999999</v>
      </c>
      <c r="AH528" s="165" t="s">
        <v>71</v>
      </c>
      <c r="AI528" s="165" t="s">
        <v>24</v>
      </c>
      <c r="AJ528" s="165"/>
    </row>
    <row r="529" spans="28:36">
      <c r="AB529" s="165" t="str">
        <f>$A$14</f>
        <v>Estonia</v>
      </c>
      <c r="AC529" s="165" t="str">
        <f t="shared" si="446"/>
        <v>Taxi</v>
      </c>
      <c r="AD529" s="165" t="str">
        <f>Table312[[#This Row],[Category]]</f>
        <v>Taxi</v>
      </c>
      <c r="AE529" s="165" t="str">
        <f t="shared" si="447"/>
        <v>EstoniaTaxi</v>
      </c>
      <c r="AF529" s="165">
        <v>2024</v>
      </c>
      <c r="AG529" s="165">
        <v>0.25980999999999999</v>
      </c>
      <c r="AH529" s="165" t="s">
        <v>71</v>
      </c>
      <c r="AI529" s="165" t="s">
        <v>24</v>
      </c>
      <c r="AJ529" s="165"/>
    </row>
    <row r="530" spans="28:36">
      <c r="AB530" s="165" t="str">
        <f>$A$15</f>
        <v>Finland</v>
      </c>
      <c r="AC530" s="165" t="str">
        <f t="shared" si="446"/>
        <v>Taxi</v>
      </c>
      <c r="AD530" s="165" t="str">
        <f>Table312[[#This Row],[Category]]</f>
        <v>Taxi</v>
      </c>
      <c r="AE530" s="165" t="str">
        <f t="shared" si="447"/>
        <v>FinlandTaxi</v>
      </c>
      <c r="AF530" s="165">
        <v>2024</v>
      </c>
      <c r="AG530" s="165">
        <v>0.25980999999999999</v>
      </c>
      <c r="AH530" s="165" t="s">
        <v>71</v>
      </c>
      <c r="AI530" s="165" t="s">
        <v>24</v>
      </c>
      <c r="AJ530" s="165"/>
    </row>
    <row r="531" spans="28:36">
      <c r="AB531" s="165" t="str">
        <f>$A$16</f>
        <v>France</v>
      </c>
      <c r="AC531" s="165" t="str">
        <f t="shared" si="446"/>
        <v>Taxi</v>
      </c>
      <c r="AD531" s="165" t="str">
        <f>Table312[[#This Row],[Category]]</f>
        <v>Taxi</v>
      </c>
      <c r="AE531" s="165" t="str">
        <f t="shared" si="447"/>
        <v>FranceTaxi</v>
      </c>
      <c r="AF531" s="165">
        <v>2024</v>
      </c>
      <c r="AG531" s="165">
        <v>0.25980999999999999</v>
      </c>
      <c r="AH531" s="165" t="s">
        <v>71</v>
      </c>
      <c r="AI531" s="165" t="s">
        <v>24</v>
      </c>
      <c r="AJ531" s="165"/>
    </row>
    <row r="532" spans="28:36">
      <c r="AB532" s="165" t="str">
        <f>$A$17</f>
        <v>Germany</v>
      </c>
      <c r="AC532" s="165" t="str">
        <f t="shared" si="446"/>
        <v>Taxi</v>
      </c>
      <c r="AD532" s="165" t="str">
        <f>Table312[[#This Row],[Category]]</f>
        <v>Taxi</v>
      </c>
      <c r="AE532" s="165" t="str">
        <f t="shared" si="447"/>
        <v>GermanyTaxi</v>
      </c>
      <c r="AF532" s="165">
        <v>2024</v>
      </c>
      <c r="AG532" s="165">
        <v>0.25980999999999999</v>
      </c>
      <c r="AH532" s="165" t="s">
        <v>71</v>
      </c>
      <c r="AI532" s="165" t="s">
        <v>24</v>
      </c>
      <c r="AJ532" s="165"/>
    </row>
    <row r="533" spans="28:36">
      <c r="AB533" s="165" t="str">
        <f>$A$18</f>
        <v>Greece</v>
      </c>
      <c r="AC533" s="165" t="str">
        <f t="shared" si="446"/>
        <v>Taxi</v>
      </c>
      <c r="AD533" s="165" t="str">
        <f>Table312[[#This Row],[Category]]</f>
        <v>Taxi</v>
      </c>
      <c r="AE533" s="165" t="str">
        <f t="shared" si="447"/>
        <v>GreeceTaxi</v>
      </c>
      <c r="AF533" s="165">
        <v>2024</v>
      </c>
      <c r="AG533" s="165">
        <v>0.25980999999999999</v>
      </c>
      <c r="AH533" s="165" t="s">
        <v>71</v>
      </c>
      <c r="AI533" s="165" t="s">
        <v>24</v>
      </c>
      <c r="AJ533" s="165"/>
    </row>
    <row r="534" spans="28:36">
      <c r="AB534" s="165" t="str">
        <f>$A$19</f>
        <v>Hungary</v>
      </c>
      <c r="AC534" s="165" t="str">
        <f t="shared" si="446"/>
        <v>Taxi</v>
      </c>
      <c r="AD534" s="165" t="str">
        <f>Table312[[#This Row],[Category]]</f>
        <v>Taxi</v>
      </c>
      <c r="AE534" s="165" t="str">
        <f t="shared" si="447"/>
        <v>HungaryTaxi</v>
      </c>
      <c r="AF534" s="165">
        <v>2024</v>
      </c>
      <c r="AG534" s="165">
        <v>0.25980999999999999</v>
      </c>
      <c r="AH534" s="165" t="s">
        <v>71</v>
      </c>
      <c r="AI534" s="165" t="s">
        <v>24</v>
      </c>
      <c r="AJ534" s="165"/>
    </row>
    <row r="535" spans="28:36">
      <c r="AB535" s="165" t="str">
        <f>$A$20</f>
        <v>Iceland</v>
      </c>
      <c r="AC535" s="165" t="str">
        <f t="shared" si="446"/>
        <v>Taxi</v>
      </c>
      <c r="AD535" s="165" t="str">
        <f>Table312[[#This Row],[Category]]</f>
        <v>Taxi</v>
      </c>
      <c r="AE535" s="165" t="str">
        <f t="shared" si="447"/>
        <v>IcelandTaxi</v>
      </c>
      <c r="AF535" s="165">
        <v>2024</v>
      </c>
      <c r="AG535" s="165">
        <v>0.25980999999999999</v>
      </c>
      <c r="AH535" s="165" t="s">
        <v>71</v>
      </c>
      <c r="AI535" s="165" t="s">
        <v>24</v>
      </c>
      <c r="AJ535" s="165"/>
    </row>
    <row r="536" spans="28:36">
      <c r="AB536" s="165" t="str">
        <f>$A$21</f>
        <v>Ireland</v>
      </c>
      <c r="AC536" s="165" t="str">
        <f t="shared" si="446"/>
        <v>Taxi</v>
      </c>
      <c r="AD536" s="165" t="str">
        <f>Table312[[#This Row],[Category]]</f>
        <v>Taxi</v>
      </c>
      <c r="AE536" s="165" t="str">
        <f t="shared" si="447"/>
        <v>IrelandTaxi</v>
      </c>
      <c r="AF536" s="165">
        <v>2024</v>
      </c>
      <c r="AG536" s="165">
        <v>0.25980999999999999</v>
      </c>
      <c r="AH536" s="165" t="s">
        <v>71</v>
      </c>
      <c r="AI536" s="165" t="s">
        <v>24</v>
      </c>
      <c r="AJ536" s="165"/>
    </row>
    <row r="537" spans="28:36">
      <c r="AB537" s="165" t="str">
        <f>$A$22</f>
        <v>Italy</v>
      </c>
      <c r="AC537" s="165" t="str">
        <f t="shared" si="446"/>
        <v>Taxi</v>
      </c>
      <c r="AD537" s="165" t="str">
        <f>Table312[[#This Row],[Category]]</f>
        <v>Taxi</v>
      </c>
      <c r="AE537" s="165" t="str">
        <f t="shared" si="447"/>
        <v>ItalyTaxi</v>
      </c>
      <c r="AF537" s="165">
        <v>2024</v>
      </c>
      <c r="AG537" s="165">
        <v>0.25980999999999999</v>
      </c>
      <c r="AH537" s="165" t="s">
        <v>71</v>
      </c>
      <c r="AI537" s="165" t="s">
        <v>24</v>
      </c>
      <c r="AJ537" s="165"/>
    </row>
    <row r="538" spans="28:36">
      <c r="AB538" s="165" t="str">
        <f>$A$23</f>
        <v>Latvia</v>
      </c>
      <c r="AC538" s="165" t="str">
        <f t="shared" si="446"/>
        <v>Taxi</v>
      </c>
      <c r="AD538" s="165" t="str">
        <f>Table312[[#This Row],[Category]]</f>
        <v>Taxi</v>
      </c>
      <c r="AE538" s="165" t="str">
        <f t="shared" si="447"/>
        <v>LatviaTaxi</v>
      </c>
      <c r="AF538" s="165">
        <v>2024</v>
      </c>
      <c r="AG538" s="165">
        <v>0.25980999999999999</v>
      </c>
      <c r="AH538" s="165" t="s">
        <v>71</v>
      </c>
      <c r="AI538" s="165" t="s">
        <v>24</v>
      </c>
      <c r="AJ538" s="165"/>
    </row>
    <row r="539" spans="28:36">
      <c r="AB539" s="165" t="str">
        <f>$A$24</f>
        <v>Liechtenstein</v>
      </c>
      <c r="AC539" s="165" t="str">
        <f t="shared" si="446"/>
        <v>Taxi</v>
      </c>
      <c r="AD539" s="165" t="str">
        <f>Table312[[#This Row],[Category]]</f>
        <v>Taxi</v>
      </c>
      <c r="AE539" s="165" t="str">
        <f t="shared" si="447"/>
        <v>LiechtensteinTaxi</v>
      </c>
      <c r="AF539" s="165">
        <v>2024</v>
      </c>
      <c r="AG539" s="165">
        <v>0.25980999999999999</v>
      </c>
      <c r="AH539" s="165" t="s">
        <v>71</v>
      </c>
      <c r="AI539" s="165" t="s">
        <v>24</v>
      </c>
      <c r="AJ539" s="165"/>
    </row>
    <row r="540" spans="28:36">
      <c r="AB540" s="165" t="str">
        <f>$A$25</f>
        <v>Lithuania</v>
      </c>
      <c r="AC540" s="165" t="str">
        <f t="shared" si="446"/>
        <v>Taxi</v>
      </c>
      <c r="AD540" s="165" t="str">
        <f>Table312[[#This Row],[Category]]</f>
        <v>Taxi</v>
      </c>
      <c r="AE540" s="165" t="str">
        <f t="shared" si="447"/>
        <v>LithuaniaTaxi</v>
      </c>
      <c r="AF540" s="165">
        <v>2024</v>
      </c>
      <c r="AG540" s="165">
        <v>0.25980999999999999</v>
      </c>
      <c r="AH540" s="165" t="s">
        <v>71</v>
      </c>
      <c r="AI540" s="165" t="s">
        <v>24</v>
      </c>
      <c r="AJ540" s="165"/>
    </row>
    <row r="541" spans="28:36">
      <c r="AB541" s="165" t="str">
        <f>$A$26</f>
        <v>Luxembourg</v>
      </c>
      <c r="AC541" s="165" t="str">
        <f t="shared" si="446"/>
        <v>Taxi</v>
      </c>
      <c r="AD541" s="165" t="str">
        <f>Table312[[#This Row],[Category]]</f>
        <v>Taxi</v>
      </c>
      <c r="AE541" s="165" t="str">
        <f t="shared" si="447"/>
        <v>LuxembourgTaxi</v>
      </c>
      <c r="AF541" s="165">
        <v>2024</v>
      </c>
      <c r="AG541" s="165">
        <v>0.25980999999999999</v>
      </c>
      <c r="AH541" s="165" t="s">
        <v>71</v>
      </c>
      <c r="AI541" s="165" t="s">
        <v>24</v>
      </c>
      <c r="AJ541" s="165"/>
    </row>
    <row r="542" spans="28:36">
      <c r="AB542" s="165" t="str">
        <f>$A$27</f>
        <v>Malta</v>
      </c>
      <c r="AC542" s="165" t="str">
        <f t="shared" si="446"/>
        <v>Taxi</v>
      </c>
      <c r="AD542" s="165" t="str">
        <f>Table312[[#This Row],[Category]]</f>
        <v>Taxi</v>
      </c>
      <c r="AE542" s="165" t="str">
        <f t="shared" si="447"/>
        <v>MaltaTaxi</v>
      </c>
      <c r="AF542" s="165">
        <v>2024</v>
      </c>
      <c r="AG542" s="165">
        <v>0.25980999999999999</v>
      </c>
      <c r="AH542" s="165" t="s">
        <v>71</v>
      </c>
      <c r="AI542" s="165" t="s">
        <v>24</v>
      </c>
      <c r="AJ542" s="165"/>
    </row>
    <row r="543" spans="28:36">
      <c r="AB543" s="165" t="str">
        <f>$A$28</f>
        <v>Moldova</v>
      </c>
      <c r="AC543" s="165" t="str">
        <f t="shared" si="446"/>
        <v>Taxi</v>
      </c>
      <c r="AD543" s="165" t="str">
        <f>Table312[[#This Row],[Category]]</f>
        <v>Taxi</v>
      </c>
      <c r="AE543" s="165" t="str">
        <f t="shared" si="447"/>
        <v>MoldovaTaxi</v>
      </c>
      <c r="AF543" s="165">
        <v>2024</v>
      </c>
      <c r="AG543" s="165">
        <v>0.25980999999999999</v>
      </c>
      <c r="AH543" s="165" t="s">
        <v>71</v>
      </c>
      <c r="AI543" s="165" t="s">
        <v>24</v>
      </c>
      <c r="AJ543" s="165"/>
    </row>
    <row r="544" spans="28:36">
      <c r="AB544" s="165" t="str">
        <f>$A$29</f>
        <v>Monaco</v>
      </c>
      <c r="AC544" s="165" t="str">
        <f t="shared" si="446"/>
        <v>Taxi</v>
      </c>
      <c r="AD544" s="165" t="str">
        <f>Table312[[#This Row],[Category]]</f>
        <v>Taxi</v>
      </c>
      <c r="AE544" s="165" t="str">
        <f t="shared" si="447"/>
        <v>MonacoTaxi</v>
      </c>
      <c r="AF544" s="165">
        <v>2024</v>
      </c>
      <c r="AG544" s="165">
        <v>0.25980999999999999</v>
      </c>
      <c r="AH544" s="165" t="s">
        <v>71</v>
      </c>
      <c r="AI544" s="165" t="s">
        <v>24</v>
      </c>
      <c r="AJ544" s="165"/>
    </row>
    <row r="545" spans="28:36">
      <c r="AB545" s="165" t="str">
        <f>$A$30</f>
        <v>Montenegro</v>
      </c>
      <c r="AC545" s="165" t="str">
        <f t="shared" si="446"/>
        <v>Taxi</v>
      </c>
      <c r="AD545" s="165" t="str">
        <f>Table312[[#This Row],[Category]]</f>
        <v>Taxi</v>
      </c>
      <c r="AE545" s="165" t="str">
        <f t="shared" si="447"/>
        <v>MontenegroTaxi</v>
      </c>
      <c r="AF545" s="165">
        <v>2024</v>
      </c>
      <c r="AG545" s="165">
        <v>0.25980999999999999</v>
      </c>
      <c r="AH545" s="165" t="s">
        <v>71</v>
      </c>
      <c r="AI545" s="165" t="s">
        <v>24</v>
      </c>
      <c r="AJ545" s="165"/>
    </row>
    <row r="546" spans="28:36">
      <c r="AB546" s="165" t="str">
        <f>$A$31</f>
        <v>Netherlands</v>
      </c>
      <c r="AC546" s="165" t="str">
        <f t="shared" si="446"/>
        <v>Taxi</v>
      </c>
      <c r="AD546" s="165" t="str">
        <f>Table312[[#This Row],[Category]]</f>
        <v>Taxi</v>
      </c>
      <c r="AE546" s="165" t="str">
        <f t="shared" si="447"/>
        <v>NetherlandsTaxi</v>
      </c>
      <c r="AF546" s="165">
        <v>2024</v>
      </c>
      <c r="AG546" s="165">
        <v>0.25980999999999999</v>
      </c>
      <c r="AH546" s="165" t="s">
        <v>71</v>
      </c>
      <c r="AI546" s="165" t="s">
        <v>24</v>
      </c>
      <c r="AJ546" s="165"/>
    </row>
    <row r="547" spans="28:36">
      <c r="AB547" s="165" t="str">
        <f>$A$32</f>
        <v>North Macedonia</v>
      </c>
      <c r="AC547" s="165" t="str">
        <f t="shared" si="446"/>
        <v>Taxi</v>
      </c>
      <c r="AD547" s="165" t="str">
        <f>Table312[[#This Row],[Category]]</f>
        <v>Taxi</v>
      </c>
      <c r="AE547" s="165" t="str">
        <f t="shared" si="447"/>
        <v>North MacedoniaTaxi</v>
      </c>
      <c r="AF547" s="165">
        <v>2024</v>
      </c>
      <c r="AG547" s="165">
        <v>0.25980999999999999</v>
      </c>
      <c r="AH547" s="165" t="s">
        <v>71</v>
      </c>
      <c r="AI547" s="165" t="s">
        <v>24</v>
      </c>
      <c r="AJ547" s="165"/>
    </row>
    <row r="548" spans="28:36">
      <c r="AB548" s="165" t="str">
        <f>$A$33</f>
        <v>Norway</v>
      </c>
      <c r="AC548" s="165" t="str">
        <f t="shared" si="446"/>
        <v>Taxi</v>
      </c>
      <c r="AD548" s="165" t="str">
        <f>Table312[[#This Row],[Category]]</f>
        <v>Taxi</v>
      </c>
      <c r="AE548" s="165" t="str">
        <f t="shared" si="447"/>
        <v>NorwayTaxi</v>
      </c>
      <c r="AF548" s="165">
        <v>2024</v>
      </c>
      <c r="AG548" s="165">
        <v>0.25980999999999999</v>
      </c>
      <c r="AH548" s="165" t="s">
        <v>71</v>
      </c>
      <c r="AI548" s="165" t="s">
        <v>24</v>
      </c>
      <c r="AJ548" s="165"/>
    </row>
    <row r="549" spans="28:36">
      <c r="AB549" s="165" t="str">
        <f>$A$34</f>
        <v>Poland</v>
      </c>
      <c r="AC549" s="165" t="str">
        <f t="shared" si="446"/>
        <v>Taxi</v>
      </c>
      <c r="AD549" s="165" t="str">
        <f>Table312[[#This Row],[Category]]</f>
        <v>Taxi</v>
      </c>
      <c r="AE549" s="165" t="str">
        <f t="shared" si="447"/>
        <v>PolandTaxi</v>
      </c>
      <c r="AF549" s="165">
        <v>2024</v>
      </c>
      <c r="AG549" s="165">
        <v>0.25980999999999999</v>
      </c>
      <c r="AH549" s="165" t="s">
        <v>71</v>
      </c>
      <c r="AI549" s="165" t="s">
        <v>24</v>
      </c>
      <c r="AJ549" s="165"/>
    </row>
    <row r="550" spans="28:36">
      <c r="AB550" s="165" t="str">
        <f>$A$35</f>
        <v>Portugal</v>
      </c>
      <c r="AC550" s="165" t="str">
        <f t="shared" si="446"/>
        <v>Taxi</v>
      </c>
      <c r="AD550" s="165" t="str">
        <f>Table312[[#This Row],[Category]]</f>
        <v>Taxi</v>
      </c>
      <c r="AE550" s="165" t="str">
        <f t="shared" si="447"/>
        <v>PortugalTaxi</v>
      </c>
      <c r="AF550" s="165">
        <v>2024</v>
      </c>
      <c r="AG550" s="165">
        <v>0.25980999999999999</v>
      </c>
      <c r="AH550" s="165" t="s">
        <v>71</v>
      </c>
      <c r="AI550" s="165" t="s">
        <v>24</v>
      </c>
      <c r="AJ550" s="165"/>
    </row>
    <row r="551" spans="28:36">
      <c r="AB551" s="165" t="str">
        <f>$A$36</f>
        <v>Romania</v>
      </c>
      <c r="AC551" s="165" t="str">
        <f t="shared" si="446"/>
        <v>Taxi</v>
      </c>
      <c r="AD551" s="165" t="str">
        <f>Table312[[#This Row],[Category]]</f>
        <v>Taxi</v>
      </c>
      <c r="AE551" s="165" t="str">
        <f t="shared" si="447"/>
        <v>RomaniaTaxi</v>
      </c>
      <c r="AF551" s="165">
        <v>2024</v>
      </c>
      <c r="AG551" s="165">
        <v>0.25980999999999999</v>
      </c>
      <c r="AH551" s="165" t="s">
        <v>71</v>
      </c>
      <c r="AI551" s="165" t="s">
        <v>24</v>
      </c>
      <c r="AJ551" s="165"/>
    </row>
    <row r="552" spans="28:36">
      <c r="AB552" s="165" t="str">
        <f>$A$37</f>
        <v>San Marino</v>
      </c>
      <c r="AC552" s="165" t="str">
        <f t="shared" si="446"/>
        <v>Taxi</v>
      </c>
      <c r="AD552" s="165" t="str">
        <f>Table312[[#This Row],[Category]]</f>
        <v>Taxi</v>
      </c>
      <c r="AE552" s="165" t="str">
        <f t="shared" si="447"/>
        <v>San MarinoTaxi</v>
      </c>
      <c r="AF552" s="165">
        <v>2024</v>
      </c>
      <c r="AG552" s="165">
        <v>0.25980999999999999</v>
      </c>
      <c r="AH552" s="165" t="s">
        <v>71</v>
      </c>
      <c r="AI552" s="165" t="s">
        <v>24</v>
      </c>
      <c r="AJ552" s="165"/>
    </row>
    <row r="553" spans="28:36">
      <c r="AB553" s="165" t="str">
        <f>$A$38</f>
        <v>Serbia</v>
      </c>
      <c r="AC553" s="165" t="str">
        <f t="shared" si="446"/>
        <v>Taxi</v>
      </c>
      <c r="AD553" s="165" t="str">
        <f>Table312[[#This Row],[Category]]</f>
        <v>Taxi</v>
      </c>
      <c r="AE553" s="165" t="str">
        <f t="shared" si="447"/>
        <v>SerbiaTaxi</v>
      </c>
      <c r="AF553" s="165">
        <v>2024</v>
      </c>
      <c r="AG553" s="165">
        <v>0.25980999999999999</v>
      </c>
      <c r="AH553" s="165" t="s">
        <v>71</v>
      </c>
      <c r="AI553" s="165" t="s">
        <v>24</v>
      </c>
      <c r="AJ553" s="165"/>
    </row>
    <row r="554" spans="28:36">
      <c r="AB554" s="165" t="str">
        <f>$A$39</f>
        <v>Slovakia</v>
      </c>
      <c r="AC554" s="165" t="str">
        <f t="shared" si="446"/>
        <v>Taxi</v>
      </c>
      <c r="AD554" s="165" t="str">
        <f>Table312[[#This Row],[Category]]</f>
        <v>Taxi</v>
      </c>
      <c r="AE554" s="165" t="str">
        <f t="shared" si="447"/>
        <v>SlovakiaTaxi</v>
      </c>
      <c r="AF554" s="165">
        <v>2024</v>
      </c>
      <c r="AG554" s="165">
        <v>0.25980999999999999</v>
      </c>
      <c r="AH554" s="165" t="s">
        <v>71</v>
      </c>
      <c r="AI554" s="165" t="s">
        <v>24</v>
      </c>
      <c r="AJ554" s="165"/>
    </row>
    <row r="555" spans="28:36">
      <c r="AB555" s="165" t="str">
        <f>$A$40</f>
        <v>Slovenia</v>
      </c>
      <c r="AC555" s="165" t="str">
        <f t="shared" si="446"/>
        <v>Taxi</v>
      </c>
      <c r="AD555" s="165" t="str">
        <f>Table312[[#This Row],[Category]]</f>
        <v>Taxi</v>
      </c>
      <c r="AE555" s="165" t="str">
        <f t="shared" si="447"/>
        <v>SloveniaTaxi</v>
      </c>
      <c r="AF555" s="165">
        <v>2024</v>
      </c>
      <c r="AG555" s="165">
        <v>0.25980999999999999</v>
      </c>
      <c r="AH555" s="165" t="s">
        <v>71</v>
      </c>
      <c r="AI555" s="165" t="s">
        <v>24</v>
      </c>
      <c r="AJ555" s="165"/>
    </row>
    <row r="556" spans="28:36">
      <c r="AB556" s="165" t="str">
        <f>$A$41</f>
        <v>Spain</v>
      </c>
      <c r="AC556" s="165" t="str">
        <f t="shared" si="446"/>
        <v>Taxi</v>
      </c>
      <c r="AD556" s="165" t="str">
        <f>Table312[[#This Row],[Category]]</f>
        <v>Taxi</v>
      </c>
      <c r="AE556" s="165" t="str">
        <f t="shared" si="447"/>
        <v>SpainTaxi</v>
      </c>
      <c r="AF556" s="165">
        <v>2024</v>
      </c>
      <c r="AG556" s="165">
        <v>0.25980999999999999</v>
      </c>
      <c r="AH556" s="165" t="s">
        <v>71</v>
      </c>
      <c r="AI556" s="165" t="s">
        <v>24</v>
      </c>
      <c r="AJ556" s="165"/>
    </row>
    <row r="557" spans="28:36">
      <c r="AB557" s="165" t="str">
        <f>$A$42</f>
        <v>Sverige</v>
      </c>
      <c r="AC557" s="165" t="str">
        <f t="shared" si="446"/>
        <v>Taxi</v>
      </c>
      <c r="AD557" s="165" t="str">
        <f>Table312[[#This Row],[Category]]</f>
        <v>Taxi</v>
      </c>
      <c r="AE557" s="165" t="str">
        <f t="shared" si="447"/>
        <v>SverigeTaxi</v>
      </c>
      <c r="AF557" s="165">
        <v>2024</v>
      </c>
      <c r="AG557" s="165">
        <v>0.25980999999999999</v>
      </c>
      <c r="AH557" s="165" t="s">
        <v>71</v>
      </c>
      <c r="AI557" s="165" t="s">
        <v>24</v>
      </c>
      <c r="AJ557" s="165"/>
    </row>
    <row r="558" spans="28:36">
      <c r="AB558" s="165" t="str">
        <f>$A$43</f>
        <v>Switzerland</v>
      </c>
      <c r="AC558" s="165" t="str">
        <f t="shared" si="446"/>
        <v>Taxi</v>
      </c>
      <c r="AD558" s="165" t="str">
        <f>Table312[[#This Row],[Category]]</f>
        <v>Taxi</v>
      </c>
      <c r="AE558" s="165" t="str">
        <f t="shared" si="447"/>
        <v>SwitzerlandTaxi</v>
      </c>
      <c r="AF558" s="165">
        <v>2024</v>
      </c>
      <c r="AG558" s="165">
        <v>0.25980999999999999</v>
      </c>
      <c r="AH558" s="165" t="s">
        <v>71</v>
      </c>
      <c r="AI558" s="165" t="s">
        <v>24</v>
      </c>
      <c r="AJ558" s="165"/>
    </row>
    <row r="559" spans="28:36">
      <c r="AB559" s="165" t="str">
        <f>$A$44</f>
        <v>Ukraine</v>
      </c>
      <c r="AC559" s="165" t="str">
        <f t="shared" si="446"/>
        <v>Taxi</v>
      </c>
      <c r="AD559" s="165" t="str">
        <f>Table312[[#This Row],[Category]]</f>
        <v>Taxi</v>
      </c>
      <c r="AE559" s="165" t="str">
        <f t="shared" si="447"/>
        <v>UkraineTaxi</v>
      </c>
      <c r="AF559" s="165">
        <v>2024</v>
      </c>
      <c r="AG559" s="165">
        <v>0.25980999999999999</v>
      </c>
      <c r="AH559" s="165" t="s">
        <v>71</v>
      </c>
      <c r="AI559" s="165" t="s">
        <v>24</v>
      </c>
      <c r="AJ559" s="165"/>
    </row>
    <row r="560" spans="28:36">
      <c r="AB560" s="165" t="str">
        <f>$A$45</f>
        <v>United Kingdom</v>
      </c>
      <c r="AC560" s="165" t="str">
        <f t="shared" si="446"/>
        <v>Taxi</v>
      </c>
      <c r="AD560" s="165" t="str">
        <f>Table312[[#This Row],[Category]]</f>
        <v>Taxi</v>
      </c>
      <c r="AE560" s="165" t="str">
        <f t="shared" si="447"/>
        <v>United KingdomTaxi</v>
      </c>
      <c r="AF560" s="165">
        <v>2024</v>
      </c>
      <c r="AG560" s="165">
        <v>0.25980999999999999</v>
      </c>
      <c r="AH560" s="165" t="s">
        <v>71</v>
      </c>
      <c r="AI560" s="165" t="s">
        <v>24</v>
      </c>
      <c r="AJ560" s="165"/>
    </row>
    <row r="561" spans="28:36">
      <c r="AB561" s="165" t="str">
        <f>$A$3</f>
        <v>Albania</v>
      </c>
      <c r="AC561" s="165" t="str">
        <f>$V$7</f>
        <v>Färja</v>
      </c>
      <c r="AD561" s="165" t="str">
        <f>$Z$18</f>
        <v>Färja - Fotpassagerare</v>
      </c>
      <c r="AE561" s="165" t="str">
        <f t="shared" si="447"/>
        <v>AlbaniaFärja - Fotpassagerare</v>
      </c>
      <c r="AF561" s="165">
        <v>2024</v>
      </c>
      <c r="AG561" s="165">
        <v>2.2950000000000002E-2</v>
      </c>
      <c r="AH561" s="165" t="s">
        <v>71</v>
      </c>
      <c r="AI561" s="165" t="s">
        <v>24</v>
      </c>
      <c r="AJ561" s="165"/>
    </row>
    <row r="562" spans="28:36">
      <c r="AB562" s="165" t="str">
        <f>$A$4</f>
        <v>Andorra</v>
      </c>
      <c r="AC562" s="165" t="str">
        <f t="shared" ref="AC562:AC625" si="448">$V$7</f>
        <v>Färja</v>
      </c>
      <c r="AD562" s="165" t="str">
        <f t="shared" ref="AD562:AD603" si="449">$Z$18</f>
        <v>Färja - Fotpassagerare</v>
      </c>
      <c r="AE562" s="165" t="str">
        <f t="shared" si="447"/>
        <v>AndorraFärja - Fotpassagerare</v>
      </c>
      <c r="AF562" s="165">
        <v>2024</v>
      </c>
      <c r="AG562" s="165">
        <v>2.2950000000000002E-2</v>
      </c>
      <c r="AH562" s="165" t="s">
        <v>71</v>
      </c>
      <c r="AI562" s="165" t="s">
        <v>24</v>
      </c>
      <c r="AJ562" s="165"/>
    </row>
    <row r="563" spans="28:36">
      <c r="AB563" s="165" t="str">
        <f>$A$5</f>
        <v>Austria</v>
      </c>
      <c r="AC563" s="165" t="str">
        <f t="shared" si="448"/>
        <v>Färja</v>
      </c>
      <c r="AD563" s="165" t="str">
        <f t="shared" si="449"/>
        <v>Färja - Fotpassagerare</v>
      </c>
      <c r="AE563" s="165" t="str">
        <f t="shared" si="447"/>
        <v>AustriaFärja - Fotpassagerare</v>
      </c>
      <c r="AF563" s="165">
        <v>2024</v>
      </c>
      <c r="AG563" s="165">
        <v>2.2950000000000002E-2</v>
      </c>
      <c r="AH563" s="165" t="s">
        <v>71</v>
      </c>
      <c r="AI563" s="165" t="s">
        <v>24</v>
      </c>
      <c r="AJ563" s="165"/>
    </row>
    <row r="564" spans="28:36">
      <c r="AB564" s="165" t="str">
        <f>$A$6</f>
        <v>Belarus</v>
      </c>
      <c r="AC564" s="165" t="str">
        <f t="shared" si="448"/>
        <v>Färja</v>
      </c>
      <c r="AD564" s="165" t="str">
        <f t="shared" si="449"/>
        <v>Färja - Fotpassagerare</v>
      </c>
      <c r="AE564" s="165" t="str">
        <f t="shared" si="447"/>
        <v>BelarusFärja - Fotpassagerare</v>
      </c>
      <c r="AF564" s="165">
        <v>2024</v>
      </c>
      <c r="AG564" s="165">
        <v>2.2950000000000002E-2</v>
      </c>
      <c r="AH564" s="165" t="s">
        <v>71</v>
      </c>
      <c r="AI564" s="165" t="s">
        <v>24</v>
      </c>
      <c r="AJ564" s="165"/>
    </row>
    <row r="565" spans="28:36">
      <c r="AB565" s="165" t="str">
        <f>$A$7</f>
        <v>Belgium</v>
      </c>
      <c r="AC565" s="165" t="str">
        <f t="shared" si="448"/>
        <v>Färja</v>
      </c>
      <c r="AD565" s="165" t="str">
        <f t="shared" si="449"/>
        <v>Färja - Fotpassagerare</v>
      </c>
      <c r="AE565" s="165" t="str">
        <f t="shared" si="447"/>
        <v>BelgiumFärja - Fotpassagerare</v>
      </c>
      <c r="AF565" s="165">
        <v>2024</v>
      </c>
      <c r="AG565" s="165">
        <v>2.2950000000000002E-2</v>
      </c>
      <c r="AH565" s="165" t="s">
        <v>71</v>
      </c>
      <c r="AI565" s="165" t="s">
        <v>24</v>
      </c>
      <c r="AJ565" s="165"/>
    </row>
    <row r="566" spans="28:36">
      <c r="AB566" s="165" t="str">
        <f>$A$8</f>
        <v>Bosnia and Herzegovina</v>
      </c>
      <c r="AC566" s="165" t="str">
        <f t="shared" si="448"/>
        <v>Färja</v>
      </c>
      <c r="AD566" s="165" t="str">
        <f t="shared" si="449"/>
        <v>Färja - Fotpassagerare</v>
      </c>
      <c r="AE566" s="165" t="str">
        <f t="shared" si="447"/>
        <v>Bosnia and HerzegovinaFärja - Fotpassagerare</v>
      </c>
      <c r="AF566" s="165">
        <v>2024</v>
      </c>
      <c r="AG566" s="165">
        <v>2.2950000000000002E-2</v>
      </c>
      <c r="AH566" s="165" t="s">
        <v>71</v>
      </c>
      <c r="AI566" s="165" t="s">
        <v>24</v>
      </c>
      <c r="AJ566" s="165"/>
    </row>
    <row r="567" spans="28:36">
      <c r="AB567" s="165" t="str">
        <f>$A$9</f>
        <v>Bulgaria</v>
      </c>
      <c r="AC567" s="165" t="str">
        <f t="shared" si="448"/>
        <v>Färja</v>
      </c>
      <c r="AD567" s="165" t="str">
        <f t="shared" si="449"/>
        <v>Färja - Fotpassagerare</v>
      </c>
      <c r="AE567" s="165" t="str">
        <f t="shared" si="447"/>
        <v>BulgariaFärja - Fotpassagerare</v>
      </c>
      <c r="AF567" s="165">
        <v>2024</v>
      </c>
      <c r="AG567" s="165">
        <v>2.2950000000000002E-2</v>
      </c>
      <c r="AH567" s="165" t="s">
        <v>71</v>
      </c>
      <c r="AI567" s="165" t="s">
        <v>24</v>
      </c>
      <c r="AJ567" s="165"/>
    </row>
    <row r="568" spans="28:36">
      <c r="AB568" s="165" t="str">
        <f>$A$10</f>
        <v>Croatia</v>
      </c>
      <c r="AC568" s="165" t="str">
        <f t="shared" si="448"/>
        <v>Färja</v>
      </c>
      <c r="AD568" s="165" t="str">
        <f t="shared" si="449"/>
        <v>Färja - Fotpassagerare</v>
      </c>
      <c r="AE568" s="165" t="str">
        <f t="shared" si="447"/>
        <v>CroatiaFärja - Fotpassagerare</v>
      </c>
      <c r="AF568" s="165">
        <v>2024</v>
      </c>
      <c r="AG568" s="165">
        <v>2.2950000000000002E-2</v>
      </c>
      <c r="AH568" s="165" t="s">
        <v>71</v>
      </c>
      <c r="AI568" s="165" t="s">
        <v>24</v>
      </c>
      <c r="AJ568" s="165"/>
    </row>
    <row r="569" spans="28:36">
      <c r="AB569" s="165" t="str">
        <f>$A$11</f>
        <v>Cyprus</v>
      </c>
      <c r="AC569" s="165" t="str">
        <f t="shared" si="448"/>
        <v>Färja</v>
      </c>
      <c r="AD569" s="165" t="str">
        <f t="shared" si="449"/>
        <v>Färja - Fotpassagerare</v>
      </c>
      <c r="AE569" s="165" t="str">
        <f>AB569&amp;AD569</f>
        <v>CyprusFärja - Fotpassagerare</v>
      </c>
      <c r="AF569" s="165">
        <v>2024</v>
      </c>
      <c r="AG569" s="165">
        <v>2.2950000000000002E-2</v>
      </c>
      <c r="AH569" s="165" t="s">
        <v>71</v>
      </c>
      <c r="AI569" s="165" t="s">
        <v>24</v>
      </c>
      <c r="AJ569" s="165"/>
    </row>
    <row r="570" spans="28:36">
      <c r="AB570" s="165" t="str">
        <f>$A$12</f>
        <v>Czechia</v>
      </c>
      <c r="AC570" s="165" t="str">
        <f t="shared" si="448"/>
        <v>Färja</v>
      </c>
      <c r="AD570" s="165" t="str">
        <f t="shared" si="449"/>
        <v>Färja - Fotpassagerare</v>
      </c>
      <c r="AE570" s="165" t="str">
        <f t="shared" si="447"/>
        <v>CzechiaFärja - Fotpassagerare</v>
      </c>
      <c r="AF570" s="165">
        <v>2024</v>
      </c>
      <c r="AG570" s="165">
        <v>2.2950000000000002E-2</v>
      </c>
      <c r="AH570" s="165" t="s">
        <v>71</v>
      </c>
      <c r="AI570" s="165" t="s">
        <v>24</v>
      </c>
      <c r="AJ570" s="165"/>
    </row>
    <row r="571" spans="28:36">
      <c r="AB571" s="165" t="str">
        <f>$A$13</f>
        <v>Denmark</v>
      </c>
      <c r="AC571" s="165" t="str">
        <f t="shared" si="448"/>
        <v>Färja</v>
      </c>
      <c r="AD571" s="165" t="str">
        <f t="shared" si="449"/>
        <v>Färja - Fotpassagerare</v>
      </c>
      <c r="AE571" s="165" t="str">
        <f t="shared" si="447"/>
        <v>DenmarkFärja - Fotpassagerare</v>
      </c>
      <c r="AF571" s="165">
        <v>2024</v>
      </c>
      <c r="AG571" s="165">
        <v>2.2950000000000002E-2</v>
      </c>
      <c r="AH571" s="165" t="s">
        <v>71</v>
      </c>
      <c r="AI571" s="165" t="s">
        <v>24</v>
      </c>
      <c r="AJ571" s="165"/>
    </row>
    <row r="572" spans="28:36">
      <c r="AB572" s="165" t="str">
        <f>$A$14</f>
        <v>Estonia</v>
      </c>
      <c r="AC572" s="165" t="str">
        <f t="shared" si="448"/>
        <v>Färja</v>
      </c>
      <c r="AD572" s="165" t="str">
        <f t="shared" si="449"/>
        <v>Färja - Fotpassagerare</v>
      </c>
      <c r="AE572" s="165" t="str">
        <f t="shared" si="447"/>
        <v>EstoniaFärja - Fotpassagerare</v>
      </c>
      <c r="AF572" s="165">
        <v>2024</v>
      </c>
      <c r="AG572" s="165">
        <v>2.2950000000000002E-2</v>
      </c>
      <c r="AH572" s="165" t="s">
        <v>71</v>
      </c>
      <c r="AI572" s="165" t="s">
        <v>24</v>
      </c>
      <c r="AJ572" s="165"/>
    </row>
    <row r="573" spans="28:36">
      <c r="AB573" s="165" t="str">
        <f>$A$15</f>
        <v>Finland</v>
      </c>
      <c r="AC573" s="165" t="str">
        <f t="shared" si="448"/>
        <v>Färja</v>
      </c>
      <c r="AD573" s="165" t="str">
        <f t="shared" si="449"/>
        <v>Färja - Fotpassagerare</v>
      </c>
      <c r="AE573" s="165" t="str">
        <f t="shared" si="447"/>
        <v>FinlandFärja - Fotpassagerare</v>
      </c>
      <c r="AF573" s="165">
        <v>2024</v>
      </c>
      <c r="AG573" s="165">
        <v>2.2950000000000002E-2</v>
      </c>
      <c r="AH573" s="165" t="s">
        <v>71</v>
      </c>
      <c r="AI573" s="165" t="s">
        <v>24</v>
      </c>
      <c r="AJ573" s="165"/>
    </row>
    <row r="574" spans="28:36">
      <c r="AB574" s="165" t="str">
        <f>$A$16</f>
        <v>France</v>
      </c>
      <c r="AC574" s="165" t="str">
        <f t="shared" si="448"/>
        <v>Färja</v>
      </c>
      <c r="AD574" s="165" t="str">
        <f t="shared" si="449"/>
        <v>Färja - Fotpassagerare</v>
      </c>
      <c r="AE574" s="165" t="str">
        <f t="shared" si="447"/>
        <v>FranceFärja - Fotpassagerare</v>
      </c>
      <c r="AF574" s="165">
        <v>2024</v>
      </c>
      <c r="AG574" s="165">
        <v>2.2950000000000002E-2</v>
      </c>
      <c r="AH574" s="165" t="s">
        <v>71</v>
      </c>
      <c r="AI574" s="165" t="s">
        <v>24</v>
      </c>
      <c r="AJ574" s="165"/>
    </row>
    <row r="575" spans="28:36">
      <c r="AB575" s="165" t="str">
        <f>$A$17</f>
        <v>Germany</v>
      </c>
      <c r="AC575" s="165" t="str">
        <f t="shared" si="448"/>
        <v>Färja</v>
      </c>
      <c r="AD575" s="165" t="str">
        <f t="shared" si="449"/>
        <v>Färja - Fotpassagerare</v>
      </c>
      <c r="AE575" s="165" t="str">
        <f t="shared" si="447"/>
        <v>GermanyFärja - Fotpassagerare</v>
      </c>
      <c r="AF575" s="165">
        <v>2024</v>
      </c>
      <c r="AG575" s="165">
        <v>2.2950000000000002E-2</v>
      </c>
      <c r="AH575" s="165" t="s">
        <v>71</v>
      </c>
      <c r="AI575" s="165" t="s">
        <v>24</v>
      </c>
      <c r="AJ575" s="165"/>
    </row>
    <row r="576" spans="28:36">
      <c r="AB576" s="165" t="str">
        <f>$A$18</f>
        <v>Greece</v>
      </c>
      <c r="AC576" s="165" t="str">
        <f t="shared" si="448"/>
        <v>Färja</v>
      </c>
      <c r="AD576" s="165" t="str">
        <f t="shared" si="449"/>
        <v>Färja - Fotpassagerare</v>
      </c>
      <c r="AE576" s="165" t="str">
        <f t="shared" si="447"/>
        <v>GreeceFärja - Fotpassagerare</v>
      </c>
      <c r="AF576" s="165">
        <v>2024</v>
      </c>
      <c r="AG576" s="165">
        <v>2.2950000000000002E-2</v>
      </c>
      <c r="AH576" s="165" t="s">
        <v>71</v>
      </c>
      <c r="AI576" s="165" t="s">
        <v>24</v>
      </c>
      <c r="AJ576" s="165"/>
    </row>
    <row r="577" spans="28:36">
      <c r="AB577" s="165" t="str">
        <f>$A$19</f>
        <v>Hungary</v>
      </c>
      <c r="AC577" s="165" t="str">
        <f t="shared" si="448"/>
        <v>Färja</v>
      </c>
      <c r="AD577" s="165" t="str">
        <f t="shared" si="449"/>
        <v>Färja - Fotpassagerare</v>
      </c>
      <c r="AE577" s="165" t="str">
        <f t="shared" si="447"/>
        <v>HungaryFärja - Fotpassagerare</v>
      </c>
      <c r="AF577" s="165">
        <v>2024</v>
      </c>
      <c r="AG577" s="165">
        <v>2.2950000000000002E-2</v>
      </c>
      <c r="AH577" s="165" t="s">
        <v>71</v>
      </c>
      <c r="AI577" s="165" t="s">
        <v>24</v>
      </c>
      <c r="AJ577" s="165"/>
    </row>
    <row r="578" spans="28:36">
      <c r="AB578" s="165" t="str">
        <f>$A$20</f>
        <v>Iceland</v>
      </c>
      <c r="AC578" s="165" t="str">
        <f t="shared" si="448"/>
        <v>Färja</v>
      </c>
      <c r="AD578" s="165" t="str">
        <f t="shared" si="449"/>
        <v>Färja - Fotpassagerare</v>
      </c>
      <c r="AE578" s="165" t="str">
        <f t="shared" si="447"/>
        <v>IcelandFärja - Fotpassagerare</v>
      </c>
      <c r="AF578" s="165">
        <v>2024</v>
      </c>
      <c r="AG578" s="165">
        <v>2.2950000000000002E-2</v>
      </c>
      <c r="AH578" s="165" t="s">
        <v>71</v>
      </c>
      <c r="AI578" s="165" t="s">
        <v>24</v>
      </c>
      <c r="AJ578" s="165"/>
    </row>
    <row r="579" spans="28:36">
      <c r="AB579" s="165" t="str">
        <f>$A$21</f>
        <v>Ireland</v>
      </c>
      <c r="AC579" s="165" t="str">
        <f t="shared" si="448"/>
        <v>Färja</v>
      </c>
      <c r="AD579" s="165" t="str">
        <f t="shared" si="449"/>
        <v>Färja - Fotpassagerare</v>
      </c>
      <c r="AE579" s="165" t="str">
        <f t="shared" si="447"/>
        <v>IrelandFärja - Fotpassagerare</v>
      </c>
      <c r="AF579" s="165">
        <v>2024</v>
      </c>
      <c r="AG579" s="165">
        <v>2.2950000000000002E-2</v>
      </c>
      <c r="AH579" s="165" t="s">
        <v>71</v>
      </c>
      <c r="AI579" s="165" t="s">
        <v>24</v>
      </c>
      <c r="AJ579" s="165"/>
    </row>
    <row r="580" spans="28:36">
      <c r="AB580" s="165" t="str">
        <f>$A$22</f>
        <v>Italy</v>
      </c>
      <c r="AC580" s="165" t="str">
        <f t="shared" si="448"/>
        <v>Färja</v>
      </c>
      <c r="AD580" s="165" t="str">
        <f t="shared" si="449"/>
        <v>Färja - Fotpassagerare</v>
      </c>
      <c r="AE580" s="165" t="str">
        <f t="shared" si="447"/>
        <v>ItalyFärja - Fotpassagerare</v>
      </c>
      <c r="AF580" s="165">
        <v>2024</v>
      </c>
      <c r="AG580" s="165">
        <v>2.2950000000000002E-2</v>
      </c>
      <c r="AH580" s="165" t="s">
        <v>71</v>
      </c>
      <c r="AI580" s="165" t="s">
        <v>24</v>
      </c>
      <c r="AJ580" s="165"/>
    </row>
    <row r="581" spans="28:36">
      <c r="AB581" s="165" t="str">
        <f>$A$23</f>
        <v>Latvia</v>
      </c>
      <c r="AC581" s="165" t="str">
        <f t="shared" si="448"/>
        <v>Färja</v>
      </c>
      <c r="AD581" s="165" t="str">
        <f t="shared" si="449"/>
        <v>Färja - Fotpassagerare</v>
      </c>
      <c r="AE581" s="165" t="str">
        <f t="shared" si="447"/>
        <v>LatviaFärja - Fotpassagerare</v>
      </c>
      <c r="AF581" s="165">
        <v>2024</v>
      </c>
      <c r="AG581" s="165">
        <v>2.2950000000000002E-2</v>
      </c>
      <c r="AH581" s="165" t="s">
        <v>71</v>
      </c>
      <c r="AI581" s="165" t="s">
        <v>24</v>
      </c>
      <c r="AJ581" s="165"/>
    </row>
    <row r="582" spans="28:36">
      <c r="AB582" s="165" t="str">
        <f>$A$24</f>
        <v>Liechtenstein</v>
      </c>
      <c r="AC582" s="165" t="str">
        <f t="shared" si="448"/>
        <v>Färja</v>
      </c>
      <c r="AD582" s="165" t="str">
        <f t="shared" si="449"/>
        <v>Färja - Fotpassagerare</v>
      </c>
      <c r="AE582" s="165" t="str">
        <f t="shared" si="447"/>
        <v>LiechtensteinFärja - Fotpassagerare</v>
      </c>
      <c r="AF582" s="165">
        <v>2024</v>
      </c>
      <c r="AG582" s="165">
        <v>2.2950000000000002E-2</v>
      </c>
      <c r="AH582" s="165" t="s">
        <v>71</v>
      </c>
      <c r="AI582" s="165" t="s">
        <v>24</v>
      </c>
      <c r="AJ582" s="165"/>
    </row>
    <row r="583" spans="28:36">
      <c r="AB583" s="165" t="str">
        <f>$A$25</f>
        <v>Lithuania</v>
      </c>
      <c r="AC583" s="165" t="str">
        <f t="shared" si="448"/>
        <v>Färja</v>
      </c>
      <c r="AD583" s="165" t="str">
        <f t="shared" si="449"/>
        <v>Färja - Fotpassagerare</v>
      </c>
      <c r="AE583" s="165" t="str">
        <f t="shared" si="447"/>
        <v>LithuaniaFärja - Fotpassagerare</v>
      </c>
      <c r="AF583" s="165">
        <v>2024</v>
      </c>
      <c r="AG583" s="165">
        <v>2.2950000000000002E-2</v>
      </c>
      <c r="AH583" s="165" t="s">
        <v>71</v>
      </c>
      <c r="AI583" s="165" t="s">
        <v>24</v>
      </c>
      <c r="AJ583" s="165"/>
    </row>
    <row r="584" spans="28:36">
      <c r="AB584" s="165" t="str">
        <f>$A$26</f>
        <v>Luxembourg</v>
      </c>
      <c r="AC584" s="165" t="str">
        <f t="shared" si="448"/>
        <v>Färja</v>
      </c>
      <c r="AD584" s="165" t="str">
        <f t="shared" si="449"/>
        <v>Färja - Fotpassagerare</v>
      </c>
      <c r="AE584" s="165" t="str">
        <f t="shared" si="447"/>
        <v>LuxembourgFärja - Fotpassagerare</v>
      </c>
      <c r="AF584" s="165">
        <v>2024</v>
      </c>
      <c r="AG584" s="165">
        <v>2.2950000000000002E-2</v>
      </c>
      <c r="AH584" s="165" t="s">
        <v>71</v>
      </c>
      <c r="AI584" s="165" t="s">
        <v>24</v>
      </c>
      <c r="AJ584" s="165"/>
    </row>
    <row r="585" spans="28:36">
      <c r="AB585" s="165" t="str">
        <f>$A$27</f>
        <v>Malta</v>
      </c>
      <c r="AC585" s="165" t="str">
        <f t="shared" si="448"/>
        <v>Färja</v>
      </c>
      <c r="AD585" s="165" t="str">
        <f t="shared" si="449"/>
        <v>Färja - Fotpassagerare</v>
      </c>
      <c r="AE585" s="165" t="str">
        <f t="shared" si="447"/>
        <v>MaltaFärja - Fotpassagerare</v>
      </c>
      <c r="AF585" s="165">
        <v>2024</v>
      </c>
      <c r="AG585" s="165">
        <v>2.2950000000000002E-2</v>
      </c>
      <c r="AH585" s="165" t="s">
        <v>71</v>
      </c>
      <c r="AI585" s="165" t="s">
        <v>24</v>
      </c>
      <c r="AJ585" s="165"/>
    </row>
    <row r="586" spans="28:36">
      <c r="AB586" s="165" t="str">
        <f>$A$28</f>
        <v>Moldova</v>
      </c>
      <c r="AC586" s="165" t="str">
        <f t="shared" si="448"/>
        <v>Färja</v>
      </c>
      <c r="AD586" s="165" t="str">
        <f t="shared" si="449"/>
        <v>Färja - Fotpassagerare</v>
      </c>
      <c r="AE586" s="165" t="str">
        <f t="shared" si="447"/>
        <v>MoldovaFärja - Fotpassagerare</v>
      </c>
      <c r="AF586" s="165">
        <v>2024</v>
      </c>
      <c r="AG586" s="165">
        <v>2.2950000000000002E-2</v>
      </c>
      <c r="AH586" s="165" t="s">
        <v>71</v>
      </c>
      <c r="AI586" s="165" t="s">
        <v>24</v>
      </c>
      <c r="AJ586" s="165"/>
    </row>
    <row r="587" spans="28:36">
      <c r="AB587" s="165" t="str">
        <f>$A$29</f>
        <v>Monaco</v>
      </c>
      <c r="AC587" s="165" t="str">
        <f t="shared" si="448"/>
        <v>Färja</v>
      </c>
      <c r="AD587" s="165" t="str">
        <f t="shared" si="449"/>
        <v>Färja - Fotpassagerare</v>
      </c>
      <c r="AE587" s="165" t="str">
        <f t="shared" si="447"/>
        <v>MonacoFärja - Fotpassagerare</v>
      </c>
      <c r="AF587" s="165">
        <v>2024</v>
      </c>
      <c r="AG587" s="165">
        <v>2.2950000000000002E-2</v>
      </c>
      <c r="AH587" s="165" t="s">
        <v>71</v>
      </c>
      <c r="AI587" s="165" t="s">
        <v>24</v>
      </c>
      <c r="AJ587" s="165"/>
    </row>
    <row r="588" spans="28:36">
      <c r="AB588" s="165" t="str">
        <f>$A$30</f>
        <v>Montenegro</v>
      </c>
      <c r="AC588" s="165" t="str">
        <f t="shared" si="448"/>
        <v>Färja</v>
      </c>
      <c r="AD588" s="165" t="str">
        <f t="shared" si="449"/>
        <v>Färja - Fotpassagerare</v>
      </c>
      <c r="AE588" s="165" t="str">
        <f t="shared" si="447"/>
        <v>MontenegroFärja - Fotpassagerare</v>
      </c>
      <c r="AF588" s="165">
        <v>2024</v>
      </c>
      <c r="AG588" s="165">
        <v>2.2950000000000002E-2</v>
      </c>
      <c r="AH588" s="165" t="s">
        <v>71</v>
      </c>
      <c r="AI588" s="165" t="s">
        <v>24</v>
      </c>
      <c r="AJ588" s="165"/>
    </row>
    <row r="589" spans="28:36">
      <c r="AB589" s="165" t="str">
        <f>$A$31</f>
        <v>Netherlands</v>
      </c>
      <c r="AC589" s="165" t="str">
        <f t="shared" si="448"/>
        <v>Färja</v>
      </c>
      <c r="AD589" s="165" t="str">
        <f t="shared" si="449"/>
        <v>Färja - Fotpassagerare</v>
      </c>
      <c r="AE589" s="165" t="str">
        <f t="shared" ref="AE589:AE653" si="450">AB589&amp;AD589</f>
        <v>NetherlandsFärja - Fotpassagerare</v>
      </c>
      <c r="AF589" s="165">
        <v>2024</v>
      </c>
      <c r="AG589" s="165">
        <v>2.2950000000000002E-2</v>
      </c>
      <c r="AH589" s="165" t="s">
        <v>71</v>
      </c>
      <c r="AI589" s="165" t="s">
        <v>24</v>
      </c>
      <c r="AJ589" s="165"/>
    </row>
    <row r="590" spans="28:36">
      <c r="AB590" s="165" t="str">
        <f>$A$32</f>
        <v>North Macedonia</v>
      </c>
      <c r="AC590" s="165" t="str">
        <f t="shared" si="448"/>
        <v>Färja</v>
      </c>
      <c r="AD590" s="165" t="str">
        <f t="shared" si="449"/>
        <v>Färja - Fotpassagerare</v>
      </c>
      <c r="AE590" s="165" t="str">
        <f t="shared" si="450"/>
        <v>North MacedoniaFärja - Fotpassagerare</v>
      </c>
      <c r="AF590" s="165">
        <v>2024</v>
      </c>
      <c r="AG590" s="165">
        <v>2.2950000000000002E-2</v>
      </c>
      <c r="AH590" s="165" t="s">
        <v>71</v>
      </c>
      <c r="AI590" s="165" t="s">
        <v>24</v>
      </c>
      <c r="AJ590" s="165"/>
    </row>
    <row r="591" spans="28:36">
      <c r="AB591" s="165" t="str">
        <f>$A$33</f>
        <v>Norway</v>
      </c>
      <c r="AC591" s="165" t="str">
        <f t="shared" si="448"/>
        <v>Färja</v>
      </c>
      <c r="AD591" s="165" t="str">
        <f t="shared" si="449"/>
        <v>Färja - Fotpassagerare</v>
      </c>
      <c r="AE591" s="165" t="str">
        <f t="shared" si="450"/>
        <v>NorwayFärja - Fotpassagerare</v>
      </c>
      <c r="AF591" s="165">
        <v>2024</v>
      </c>
      <c r="AG591" s="165">
        <v>2.2950000000000002E-2</v>
      </c>
      <c r="AH591" s="165" t="s">
        <v>71</v>
      </c>
      <c r="AI591" s="165" t="s">
        <v>24</v>
      </c>
      <c r="AJ591" s="165"/>
    </row>
    <row r="592" spans="28:36">
      <c r="AB592" s="165" t="str">
        <f>$A$34</f>
        <v>Poland</v>
      </c>
      <c r="AC592" s="165" t="str">
        <f t="shared" si="448"/>
        <v>Färja</v>
      </c>
      <c r="AD592" s="165" t="str">
        <f t="shared" si="449"/>
        <v>Färja - Fotpassagerare</v>
      </c>
      <c r="AE592" s="165" t="str">
        <f t="shared" si="450"/>
        <v>PolandFärja - Fotpassagerare</v>
      </c>
      <c r="AF592" s="165">
        <v>2024</v>
      </c>
      <c r="AG592" s="165">
        <v>2.2950000000000002E-2</v>
      </c>
      <c r="AH592" s="165" t="s">
        <v>71</v>
      </c>
      <c r="AI592" s="165" t="s">
        <v>24</v>
      </c>
      <c r="AJ592" s="165"/>
    </row>
    <row r="593" spans="28:36">
      <c r="AB593" s="165" t="str">
        <f>$A$35</f>
        <v>Portugal</v>
      </c>
      <c r="AC593" s="165" t="str">
        <f t="shared" si="448"/>
        <v>Färja</v>
      </c>
      <c r="AD593" s="165" t="str">
        <f t="shared" si="449"/>
        <v>Färja - Fotpassagerare</v>
      </c>
      <c r="AE593" s="165" t="str">
        <f t="shared" si="450"/>
        <v>PortugalFärja - Fotpassagerare</v>
      </c>
      <c r="AF593" s="165">
        <v>2024</v>
      </c>
      <c r="AG593" s="165">
        <v>2.2950000000000002E-2</v>
      </c>
      <c r="AH593" s="165" t="s">
        <v>71</v>
      </c>
      <c r="AI593" s="165" t="s">
        <v>24</v>
      </c>
      <c r="AJ593" s="165"/>
    </row>
    <row r="594" spans="28:36">
      <c r="AB594" s="165" t="str">
        <f>$A$36</f>
        <v>Romania</v>
      </c>
      <c r="AC594" s="165" t="str">
        <f t="shared" si="448"/>
        <v>Färja</v>
      </c>
      <c r="AD594" s="165" t="str">
        <f t="shared" si="449"/>
        <v>Färja - Fotpassagerare</v>
      </c>
      <c r="AE594" s="165" t="str">
        <f t="shared" si="450"/>
        <v>RomaniaFärja - Fotpassagerare</v>
      </c>
      <c r="AF594" s="165">
        <v>2024</v>
      </c>
      <c r="AG594" s="165">
        <v>2.2950000000000002E-2</v>
      </c>
      <c r="AH594" s="165" t="s">
        <v>71</v>
      </c>
      <c r="AI594" s="165" t="s">
        <v>24</v>
      </c>
      <c r="AJ594" s="165"/>
    </row>
    <row r="595" spans="28:36">
      <c r="AB595" s="165" t="str">
        <f>$A$37</f>
        <v>San Marino</v>
      </c>
      <c r="AC595" s="165" t="str">
        <f t="shared" si="448"/>
        <v>Färja</v>
      </c>
      <c r="AD595" s="165" t="str">
        <f t="shared" si="449"/>
        <v>Färja - Fotpassagerare</v>
      </c>
      <c r="AE595" s="165" t="str">
        <f t="shared" si="450"/>
        <v>San MarinoFärja - Fotpassagerare</v>
      </c>
      <c r="AF595" s="165">
        <v>2024</v>
      </c>
      <c r="AG595" s="165">
        <v>2.2950000000000002E-2</v>
      </c>
      <c r="AH595" s="165" t="s">
        <v>71</v>
      </c>
      <c r="AI595" s="165" t="s">
        <v>24</v>
      </c>
      <c r="AJ595" s="165"/>
    </row>
    <row r="596" spans="28:36">
      <c r="AB596" s="165" t="str">
        <f>$A$38</f>
        <v>Serbia</v>
      </c>
      <c r="AC596" s="165" t="str">
        <f t="shared" si="448"/>
        <v>Färja</v>
      </c>
      <c r="AD596" s="165" t="str">
        <f t="shared" si="449"/>
        <v>Färja - Fotpassagerare</v>
      </c>
      <c r="AE596" s="165" t="str">
        <f t="shared" si="450"/>
        <v>SerbiaFärja - Fotpassagerare</v>
      </c>
      <c r="AF596" s="165">
        <v>2024</v>
      </c>
      <c r="AG596" s="165">
        <v>2.2950000000000002E-2</v>
      </c>
      <c r="AH596" s="165" t="s">
        <v>71</v>
      </c>
      <c r="AI596" s="165" t="s">
        <v>24</v>
      </c>
      <c r="AJ596" s="165"/>
    </row>
    <row r="597" spans="28:36">
      <c r="AB597" s="165" t="str">
        <f>$A$39</f>
        <v>Slovakia</v>
      </c>
      <c r="AC597" s="165" t="str">
        <f t="shared" si="448"/>
        <v>Färja</v>
      </c>
      <c r="AD597" s="165" t="str">
        <f t="shared" si="449"/>
        <v>Färja - Fotpassagerare</v>
      </c>
      <c r="AE597" s="165" t="str">
        <f t="shared" si="450"/>
        <v>SlovakiaFärja - Fotpassagerare</v>
      </c>
      <c r="AF597" s="165">
        <v>2024</v>
      </c>
      <c r="AG597" s="165">
        <v>2.2950000000000002E-2</v>
      </c>
      <c r="AH597" s="165" t="s">
        <v>71</v>
      </c>
      <c r="AI597" s="165" t="s">
        <v>24</v>
      </c>
      <c r="AJ597" s="165"/>
    </row>
    <row r="598" spans="28:36">
      <c r="AB598" s="165" t="str">
        <f>$A$40</f>
        <v>Slovenia</v>
      </c>
      <c r="AC598" s="165" t="str">
        <f t="shared" si="448"/>
        <v>Färja</v>
      </c>
      <c r="AD598" s="165" t="str">
        <f t="shared" si="449"/>
        <v>Färja - Fotpassagerare</v>
      </c>
      <c r="AE598" s="165" t="str">
        <f t="shared" si="450"/>
        <v>SloveniaFärja - Fotpassagerare</v>
      </c>
      <c r="AF598" s="165">
        <v>2024</v>
      </c>
      <c r="AG598" s="165">
        <v>2.2950000000000002E-2</v>
      </c>
      <c r="AH598" s="165" t="s">
        <v>71</v>
      </c>
      <c r="AI598" s="165" t="s">
        <v>24</v>
      </c>
      <c r="AJ598" s="165"/>
    </row>
    <row r="599" spans="28:36">
      <c r="AB599" s="165" t="str">
        <f>$A$41</f>
        <v>Spain</v>
      </c>
      <c r="AC599" s="165" t="str">
        <f t="shared" si="448"/>
        <v>Färja</v>
      </c>
      <c r="AD599" s="165" t="str">
        <f t="shared" si="449"/>
        <v>Färja - Fotpassagerare</v>
      </c>
      <c r="AE599" s="165" t="str">
        <f t="shared" si="450"/>
        <v>SpainFärja - Fotpassagerare</v>
      </c>
      <c r="AF599" s="165">
        <v>2024</v>
      </c>
      <c r="AG599" s="165">
        <v>2.2950000000000002E-2</v>
      </c>
      <c r="AH599" s="165" t="s">
        <v>71</v>
      </c>
      <c r="AI599" s="165" t="s">
        <v>24</v>
      </c>
      <c r="AJ599" s="165"/>
    </row>
    <row r="600" spans="28:36">
      <c r="AB600" s="165" t="str">
        <f>$A$42</f>
        <v>Sverige</v>
      </c>
      <c r="AC600" s="165" t="str">
        <f t="shared" si="448"/>
        <v>Färja</v>
      </c>
      <c r="AD600" s="165" t="str">
        <f t="shared" si="449"/>
        <v>Färja - Fotpassagerare</v>
      </c>
      <c r="AE600" s="165" t="str">
        <f t="shared" si="450"/>
        <v>SverigeFärja - Fotpassagerare</v>
      </c>
      <c r="AF600" s="165">
        <v>2024</v>
      </c>
      <c r="AG600" s="165">
        <v>2.2950000000000002E-2</v>
      </c>
      <c r="AH600" s="165" t="s">
        <v>71</v>
      </c>
      <c r="AI600" s="165" t="s">
        <v>24</v>
      </c>
      <c r="AJ600" s="165"/>
    </row>
    <row r="601" spans="28:36">
      <c r="AB601" s="165" t="str">
        <f>$A$43</f>
        <v>Switzerland</v>
      </c>
      <c r="AC601" s="165" t="str">
        <f t="shared" si="448"/>
        <v>Färja</v>
      </c>
      <c r="AD601" s="165" t="str">
        <f t="shared" si="449"/>
        <v>Färja - Fotpassagerare</v>
      </c>
      <c r="AE601" s="165" t="str">
        <f t="shared" si="450"/>
        <v>SwitzerlandFärja - Fotpassagerare</v>
      </c>
      <c r="AF601" s="165">
        <v>2024</v>
      </c>
      <c r="AG601" s="165">
        <v>2.2950000000000002E-2</v>
      </c>
      <c r="AH601" s="165" t="s">
        <v>71</v>
      </c>
      <c r="AI601" s="165" t="s">
        <v>24</v>
      </c>
      <c r="AJ601" s="165"/>
    </row>
    <row r="602" spans="28:36">
      <c r="AB602" s="165" t="str">
        <f>$A$44</f>
        <v>Ukraine</v>
      </c>
      <c r="AC602" s="165" t="str">
        <f t="shared" si="448"/>
        <v>Färja</v>
      </c>
      <c r="AD602" s="165" t="str">
        <f t="shared" si="449"/>
        <v>Färja - Fotpassagerare</v>
      </c>
      <c r="AE602" s="165" t="str">
        <f t="shared" si="450"/>
        <v>UkraineFärja - Fotpassagerare</v>
      </c>
      <c r="AF602" s="165">
        <v>2024</v>
      </c>
      <c r="AG602" s="165">
        <v>2.2950000000000002E-2</v>
      </c>
      <c r="AH602" s="165" t="s">
        <v>71</v>
      </c>
      <c r="AI602" s="165" t="s">
        <v>24</v>
      </c>
      <c r="AJ602" s="165"/>
    </row>
    <row r="603" spans="28:36">
      <c r="AB603" s="165" t="str">
        <f>$A$45</f>
        <v>United Kingdom</v>
      </c>
      <c r="AC603" s="165" t="str">
        <f t="shared" si="448"/>
        <v>Färja</v>
      </c>
      <c r="AD603" s="165" t="str">
        <f t="shared" si="449"/>
        <v>Färja - Fotpassagerare</v>
      </c>
      <c r="AE603" s="165" t="str">
        <f t="shared" si="450"/>
        <v>United KingdomFärja - Fotpassagerare</v>
      </c>
      <c r="AF603" s="165">
        <v>2024</v>
      </c>
      <c r="AG603" s="165">
        <v>2.2950000000000002E-2</v>
      </c>
      <c r="AH603" s="165" t="s">
        <v>71</v>
      </c>
      <c r="AI603" s="165" t="s">
        <v>24</v>
      </c>
      <c r="AJ603" s="165"/>
    </row>
    <row r="604" spans="28:36">
      <c r="AB604" s="165" t="str">
        <f>$A$3</f>
        <v>Albania</v>
      </c>
      <c r="AC604" s="165" t="str">
        <f t="shared" si="448"/>
        <v>Färja</v>
      </c>
      <c r="AD604" s="165" t="str">
        <f>$Z$19</f>
        <v>Färja - Bilpassagerare</v>
      </c>
      <c r="AE604" s="165" t="str">
        <f t="shared" si="450"/>
        <v>AlbaniaFärja - Bilpassagerare</v>
      </c>
      <c r="AF604" s="165">
        <v>2024</v>
      </c>
      <c r="AG604" s="165">
        <v>0.15865000000000001</v>
      </c>
      <c r="AH604" s="165" t="s">
        <v>71</v>
      </c>
      <c r="AI604" s="165" t="s">
        <v>24</v>
      </c>
      <c r="AJ604" s="165"/>
    </row>
    <row r="605" spans="28:36">
      <c r="AB605" s="165" t="str">
        <f>$A$4</f>
        <v>Andorra</v>
      </c>
      <c r="AC605" s="165" t="str">
        <f t="shared" si="448"/>
        <v>Färja</v>
      </c>
      <c r="AD605" s="165" t="str">
        <f t="shared" ref="AD605:AD646" si="451">$Z$19</f>
        <v>Färja - Bilpassagerare</v>
      </c>
      <c r="AE605" s="165" t="str">
        <f t="shared" si="450"/>
        <v>AndorraFärja - Bilpassagerare</v>
      </c>
      <c r="AF605" s="165">
        <v>2024</v>
      </c>
      <c r="AG605" s="165">
        <v>0.15865000000000001</v>
      </c>
      <c r="AH605" s="165" t="s">
        <v>71</v>
      </c>
      <c r="AI605" s="165" t="s">
        <v>24</v>
      </c>
      <c r="AJ605" s="165"/>
    </row>
    <row r="606" spans="28:36">
      <c r="AB606" s="165" t="str">
        <f>$A$5</f>
        <v>Austria</v>
      </c>
      <c r="AC606" s="165" t="str">
        <f t="shared" si="448"/>
        <v>Färja</v>
      </c>
      <c r="AD606" s="165" t="str">
        <f t="shared" si="451"/>
        <v>Färja - Bilpassagerare</v>
      </c>
      <c r="AE606" s="165" t="str">
        <f t="shared" si="450"/>
        <v>AustriaFärja - Bilpassagerare</v>
      </c>
      <c r="AF606" s="165">
        <v>2024</v>
      </c>
      <c r="AG606" s="165">
        <v>0.15865000000000001</v>
      </c>
      <c r="AH606" s="165" t="s">
        <v>71</v>
      </c>
      <c r="AI606" s="165" t="s">
        <v>24</v>
      </c>
      <c r="AJ606" s="165"/>
    </row>
    <row r="607" spans="28:36">
      <c r="AB607" s="165" t="str">
        <f>$A$6</f>
        <v>Belarus</v>
      </c>
      <c r="AC607" s="165" t="str">
        <f t="shared" si="448"/>
        <v>Färja</v>
      </c>
      <c r="AD607" s="165" t="str">
        <f t="shared" si="451"/>
        <v>Färja - Bilpassagerare</v>
      </c>
      <c r="AE607" s="165" t="str">
        <f t="shared" si="450"/>
        <v>BelarusFärja - Bilpassagerare</v>
      </c>
      <c r="AF607" s="165">
        <v>2024</v>
      </c>
      <c r="AG607" s="165">
        <v>0.15865000000000001</v>
      </c>
      <c r="AH607" s="165" t="s">
        <v>71</v>
      </c>
      <c r="AI607" s="165" t="s">
        <v>24</v>
      </c>
      <c r="AJ607" s="165"/>
    </row>
    <row r="608" spans="28:36">
      <c r="AB608" s="165" t="str">
        <f>$A$7</f>
        <v>Belgium</v>
      </c>
      <c r="AC608" s="165" t="str">
        <f t="shared" si="448"/>
        <v>Färja</v>
      </c>
      <c r="AD608" s="165" t="str">
        <f t="shared" si="451"/>
        <v>Färja - Bilpassagerare</v>
      </c>
      <c r="AE608" s="165" t="str">
        <f t="shared" si="450"/>
        <v>BelgiumFärja - Bilpassagerare</v>
      </c>
      <c r="AF608" s="165">
        <v>2024</v>
      </c>
      <c r="AG608" s="165">
        <v>0.15865000000000001</v>
      </c>
      <c r="AH608" s="165" t="s">
        <v>71</v>
      </c>
      <c r="AI608" s="165" t="s">
        <v>24</v>
      </c>
      <c r="AJ608" s="165"/>
    </row>
    <row r="609" spans="28:36">
      <c r="AB609" s="165" t="str">
        <f>$A$8</f>
        <v>Bosnia and Herzegovina</v>
      </c>
      <c r="AC609" s="165" t="str">
        <f t="shared" si="448"/>
        <v>Färja</v>
      </c>
      <c r="AD609" s="165" t="str">
        <f t="shared" si="451"/>
        <v>Färja - Bilpassagerare</v>
      </c>
      <c r="AE609" s="165" t="str">
        <f t="shared" si="450"/>
        <v>Bosnia and HerzegovinaFärja - Bilpassagerare</v>
      </c>
      <c r="AF609" s="165">
        <v>2024</v>
      </c>
      <c r="AG609" s="165">
        <v>0.15865000000000001</v>
      </c>
      <c r="AH609" s="165" t="s">
        <v>71</v>
      </c>
      <c r="AI609" s="165" t="s">
        <v>24</v>
      </c>
      <c r="AJ609" s="165"/>
    </row>
    <row r="610" spans="28:36">
      <c r="AB610" s="165" t="str">
        <f>$A$9</f>
        <v>Bulgaria</v>
      </c>
      <c r="AC610" s="165" t="str">
        <f t="shared" si="448"/>
        <v>Färja</v>
      </c>
      <c r="AD610" s="165" t="str">
        <f t="shared" si="451"/>
        <v>Färja - Bilpassagerare</v>
      </c>
      <c r="AE610" s="165" t="str">
        <f t="shared" si="450"/>
        <v>BulgariaFärja - Bilpassagerare</v>
      </c>
      <c r="AF610" s="165">
        <v>2024</v>
      </c>
      <c r="AG610" s="165">
        <v>0.15865000000000001</v>
      </c>
      <c r="AH610" s="165" t="s">
        <v>71</v>
      </c>
      <c r="AI610" s="165" t="s">
        <v>24</v>
      </c>
      <c r="AJ610" s="165"/>
    </row>
    <row r="611" spans="28:36">
      <c r="AB611" s="165" t="str">
        <f>$A$10</f>
        <v>Croatia</v>
      </c>
      <c r="AC611" s="165" t="str">
        <f t="shared" si="448"/>
        <v>Färja</v>
      </c>
      <c r="AD611" s="165" t="str">
        <f t="shared" si="451"/>
        <v>Färja - Bilpassagerare</v>
      </c>
      <c r="AE611" s="165" t="str">
        <f t="shared" si="450"/>
        <v>CroatiaFärja - Bilpassagerare</v>
      </c>
      <c r="AF611" s="165">
        <v>2024</v>
      </c>
      <c r="AG611" s="165">
        <v>0.15865000000000001</v>
      </c>
      <c r="AH611" s="165" t="s">
        <v>71</v>
      </c>
      <c r="AI611" s="165" t="s">
        <v>24</v>
      </c>
      <c r="AJ611" s="165"/>
    </row>
    <row r="612" spans="28:36">
      <c r="AB612" s="165" t="str">
        <f>$A$11</f>
        <v>Cyprus</v>
      </c>
      <c r="AC612" s="165" t="str">
        <f t="shared" si="448"/>
        <v>Färja</v>
      </c>
      <c r="AD612" s="165" t="str">
        <f t="shared" si="451"/>
        <v>Färja - Bilpassagerare</v>
      </c>
      <c r="AE612" s="165" t="str">
        <f>AB612&amp;AD612</f>
        <v>CyprusFärja - Bilpassagerare</v>
      </c>
      <c r="AF612" s="165">
        <v>2024</v>
      </c>
      <c r="AG612" s="165">
        <v>0.15865000000000001</v>
      </c>
      <c r="AH612" s="165" t="s">
        <v>71</v>
      </c>
      <c r="AI612" s="165" t="s">
        <v>24</v>
      </c>
      <c r="AJ612" s="165"/>
    </row>
    <row r="613" spans="28:36">
      <c r="AB613" s="165" t="str">
        <f>$A$12</f>
        <v>Czechia</v>
      </c>
      <c r="AC613" s="165" t="str">
        <f t="shared" si="448"/>
        <v>Färja</v>
      </c>
      <c r="AD613" s="165" t="str">
        <f t="shared" si="451"/>
        <v>Färja - Bilpassagerare</v>
      </c>
      <c r="AE613" s="165" t="str">
        <f t="shared" si="450"/>
        <v>CzechiaFärja - Bilpassagerare</v>
      </c>
      <c r="AF613" s="165">
        <v>2024</v>
      </c>
      <c r="AG613" s="165">
        <v>0.15865000000000001</v>
      </c>
      <c r="AH613" s="165" t="s">
        <v>71</v>
      </c>
      <c r="AI613" s="165" t="s">
        <v>24</v>
      </c>
      <c r="AJ613" s="165"/>
    </row>
    <row r="614" spans="28:36">
      <c r="AB614" s="165" t="str">
        <f>$A$13</f>
        <v>Denmark</v>
      </c>
      <c r="AC614" s="165" t="str">
        <f t="shared" si="448"/>
        <v>Färja</v>
      </c>
      <c r="AD614" s="165" t="str">
        <f t="shared" si="451"/>
        <v>Färja - Bilpassagerare</v>
      </c>
      <c r="AE614" s="165" t="str">
        <f t="shared" si="450"/>
        <v>DenmarkFärja - Bilpassagerare</v>
      </c>
      <c r="AF614" s="165">
        <v>2024</v>
      </c>
      <c r="AG614" s="165">
        <v>0.15865000000000001</v>
      </c>
      <c r="AH614" s="165" t="s">
        <v>71</v>
      </c>
      <c r="AI614" s="165" t="s">
        <v>24</v>
      </c>
      <c r="AJ614" s="165"/>
    </row>
    <row r="615" spans="28:36">
      <c r="AB615" s="165" t="str">
        <f>$A$14</f>
        <v>Estonia</v>
      </c>
      <c r="AC615" s="165" t="str">
        <f t="shared" si="448"/>
        <v>Färja</v>
      </c>
      <c r="AD615" s="165" t="str">
        <f t="shared" si="451"/>
        <v>Färja - Bilpassagerare</v>
      </c>
      <c r="AE615" s="165" t="str">
        <f t="shared" si="450"/>
        <v>EstoniaFärja - Bilpassagerare</v>
      </c>
      <c r="AF615" s="165">
        <v>2024</v>
      </c>
      <c r="AG615" s="165">
        <v>0.15865000000000001</v>
      </c>
      <c r="AH615" s="165" t="s">
        <v>71</v>
      </c>
      <c r="AI615" s="165" t="s">
        <v>24</v>
      </c>
      <c r="AJ615" s="165"/>
    </row>
    <row r="616" spans="28:36">
      <c r="AB616" s="165" t="str">
        <f>$A$15</f>
        <v>Finland</v>
      </c>
      <c r="AC616" s="165" t="str">
        <f t="shared" si="448"/>
        <v>Färja</v>
      </c>
      <c r="AD616" s="165" t="str">
        <f t="shared" si="451"/>
        <v>Färja - Bilpassagerare</v>
      </c>
      <c r="AE616" s="165" t="str">
        <f t="shared" si="450"/>
        <v>FinlandFärja - Bilpassagerare</v>
      </c>
      <c r="AF616" s="165">
        <v>2024</v>
      </c>
      <c r="AG616" s="165">
        <v>0.15865000000000001</v>
      </c>
      <c r="AH616" s="165" t="s">
        <v>71</v>
      </c>
      <c r="AI616" s="165" t="s">
        <v>24</v>
      </c>
      <c r="AJ616" s="165"/>
    </row>
    <row r="617" spans="28:36">
      <c r="AB617" s="165" t="str">
        <f>$A$16</f>
        <v>France</v>
      </c>
      <c r="AC617" s="165" t="str">
        <f t="shared" si="448"/>
        <v>Färja</v>
      </c>
      <c r="AD617" s="165" t="str">
        <f t="shared" si="451"/>
        <v>Färja - Bilpassagerare</v>
      </c>
      <c r="AE617" s="165" t="str">
        <f t="shared" si="450"/>
        <v>FranceFärja - Bilpassagerare</v>
      </c>
      <c r="AF617" s="165">
        <v>2024</v>
      </c>
      <c r="AG617" s="165">
        <v>0.15865000000000001</v>
      </c>
      <c r="AH617" s="165" t="s">
        <v>71</v>
      </c>
      <c r="AI617" s="165" t="s">
        <v>24</v>
      </c>
      <c r="AJ617" s="165"/>
    </row>
    <row r="618" spans="28:36">
      <c r="AB618" s="165" t="str">
        <f>$A$17</f>
        <v>Germany</v>
      </c>
      <c r="AC618" s="165" t="str">
        <f t="shared" si="448"/>
        <v>Färja</v>
      </c>
      <c r="AD618" s="165" t="str">
        <f t="shared" si="451"/>
        <v>Färja - Bilpassagerare</v>
      </c>
      <c r="AE618" s="165" t="str">
        <f t="shared" si="450"/>
        <v>GermanyFärja - Bilpassagerare</v>
      </c>
      <c r="AF618" s="165">
        <v>2024</v>
      </c>
      <c r="AG618" s="165">
        <v>0.15865000000000001</v>
      </c>
      <c r="AH618" s="165" t="s">
        <v>71</v>
      </c>
      <c r="AI618" s="165" t="s">
        <v>24</v>
      </c>
      <c r="AJ618" s="165"/>
    </row>
    <row r="619" spans="28:36">
      <c r="AB619" s="165" t="str">
        <f>$A$18</f>
        <v>Greece</v>
      </c>
      <c r="AC619" s="165" t="str">
        <f t="shared" si="448"/>
        <v>Färja</v>
      </c>
      <c r="AD619" s="165" t="str">
        <f t="shared" si="451"/>
        <v>Färja - Bilpassagerare</v>
      </c>
      <c r="AE619" s="165" t="str">
        <f t="shared" si="450"/>
        <v>GreeceFärja - Bilpassagerare</v>
      </c>
      <c r="AF619" s="165">
        <v>2024</v>
      </c>
      <c r="AG619" s="165">
        <v>0.15865000000000001</v>
      </c>
      <c r="AH619" s="165" t="s">
        <v>71</v>
      </c>
      <c r="AI619" s="165" t="s">
        <v>24</v>
      </c>
      <c r="AJ619" s="165"/>
    </row>
    <row r="620" spans="28:36">
      <c r="AB620" s="165" t="str">
        <f>$A$19</f>
        <v>Hungary</v>
      </c>
      <c r="AC620" s="165" t="str">
        <f t="shared" si="448"/>
        <v>Färja</v>
      </c>
      <c r="AD620" s="165" t="str">
        <f t="shared" si="451"/>
        <v>Färja - Bilpassagerare</v>
      </c>
      <c r="AE620" s="165" t="str">
        <f t="shared" si="450"/>
        <v>HungaryFärja - Bilpassagerare</v>
      </c>
      <c r="AF620" s="165">
        <v>2024</v>
      </c>
      <c r="AG620" s="165">
        <v>0.15865000000000001</v>
      </c>
      <c r="AH620" s="165" t="s">
        <v>71</v>
      </c>
      <c r="AI620" s="165" t="s">
        <v>24</v>
      </c>
      <c r="AJ620" s="165"/>
    </row>
    <row r="621" spans="28:36">
      <c r="AB621" s="165" t="str">
        <f>$A$20</f>
        <v>Iceland</v>
      </c>
      <c r="AC621" s="165" t="str">
        <f t="shared" si="448"/>
        <v>Färja</v>
      </c>
      <c r="AD621" s="165" t="str">
        <f t="shared" si="451"/>
        <v>Färja - Bilpassagerare</v>
      </c>
      <c r="AE621" s="165" t="str">
        <f t="shared" si="450"/>
        <v>IcelandFärja - Bilpassagerare</v>
      </c>
      <c r="AF621" s="165">
        <v>2024</v>
      </c>
      <c r="AG621" s="165">
        <v>0.15865000000000001</v>
      </c>
      <c r="AH621" s="165" t="s">
        <v>71</v>
      </c>
      <c r="AI621" s="165" t="s">
        <v>24</v>
      </c>
      <c r="AJ621" s="165"/>
    </row>
    <row r="622" spans="28:36">
      <c r="AB622" s="165" t="str">
        <f>$A$21</f>
        <v>Ireland</v>
      </c>
      <c r="AC622" s="165" t="str">
        <f t="shared" si="448"/>
        <v>Färja</v>
      </c>
      <c r="AD622" s="165" t="str">
        <f t="shared" si="451"/>
        <v>Färja - Bilpassagerare</v>
      </c>
      <c r="AE622" s="165" t="str">
        <f t="shared" si="450"/>
        <v>IrelandFärja - Bilpassagerare</v>
      </c>
      <c r="AF622" s="165">
        <v>2024</v>
      </c>
      <c r="AG622" s="165">
        <v>0.15865000000000001</v>
      </c>
      <c r="AH622" s="165" t="s">
        <v>71</v>
      </c>
      <c r="AI622" s="165" t="s">
        <v>24</v>
      </c>
      <c r="AJ622" s="165"/>
    </row>
    <row r="623" spans="28:36">
      <c r="AB623" s="165" t="str">
        <f>$A$22</f>
        <v>Italy</v>
      </c>
      <c r="AC623" s="165" t="str">
        <f t="shared" si="448"/>
        <v>Färja</v>
      </c>
      <c r="AD623" s="165" t="str">
        <f t="shared" si="451"/>
        <v>Färja - Bilpassagerare</v>
      </c>
      <c r="AE623" s="165" t="str">
        <f t="shared" si="450"/>
        <v>ItalyFärja - Bilpassagerare</v>
      </c>
      <c r="AF623" s="165">
        <v>2024</v>
      </c>
      <c r="AG623" s="165">
        <v>0.15865000000000001</v>
      </c>
      <c r="AH623" s="165" t="s">
        <v>71</v>
      </c>
      <c r="AI623" s="165" t="s">
        <v>24</v>
      </c>
      <c r="AJ623" s="165"/>
    </row>
    <row r="624" spans="28:36">
      <c r="AB624" s="165" t="str">
        <f>$A$23</f>
        <v>Latvia</v>
      </c>
      <c r="AC624" s="165" t="str">
        <f t="shared" si="448"/>
        <v>Färja</v>
      </c>
      <c r="AD624" s="165" t="str">
        <f t="shared" si="451"/>
        <v>Färja - Bilpassagerare</v>
      </c>
      <c r="AE624" s="165" t="str">
        <f t="shared" si="450"/>
        <v>LatviaFärja - Bilpassagerare</v>
      </c>
      <c r="AF624" s="165">
        <v>2024</v>
      </c>
      <c r="AG624" s="165">
        <v>0.15865000000000001</v>
      </c>
      <c r="AH624" s="165" t="s">
        <v>71</v>
      </c>
      <c r="AI624" s="165" t="s">
        <v>24</v>
      </c>
      <c r="AJ624" s="165"/>
    </row>
    <row r="625" spans="28:36">
      <c r="AB625" s="165" t="str">
        <f>$A$24</f>
        <v>Liechtenstein</v>
      </c>
      <c r="AC625" s="165" t="str">
        <f t="shared" si="448"/>
        <v>Färja</v>
      </c>
      <c r="AD625" s="165" t="str">
        <f t="shared" si="451"/>
        <v>Färja - Bilpassagerare</v>
      </c>
      <c r="AE625" s="165" t="str">
        <f t="shared" si="450"/>
        <v>LiechtensteinFärja - Bilpassagerare</v>
      </c>
      <c r="AF625" s="165">
        <v>2024</v>
      </c>
      <c r="AG625" s="165">
        <v>0.15865000000000001</v>
      </c>
      <c r="AH625" s="165" t="s">
        <v>71</v>
      </c>
      <c r="AI625" s="165" t="s">
        <v>24</v>
      </c>
      <c r="AJ625" s="165"/>
    </row>
    <row r="626" spans="28:36">
      <c r="AB626" s="165" t="str">
        <f>$A$25</f>
        <v>Lithuania</v>
      </c>
      <c r="AC626" s="165" t="str">
        <f t="shared" ref="AC626:AC646" si="452">$V$7</f>
        <v>Färja</v>
      </c>
      <c r="AD626" s="165" t="str">
        <f t="shared" si="451"/>
        <v>Färja - Bilpassagerare</v>
      </c>
      <c r="AE626" s="165" t="str">
        <f t="shared" si="450"/>
        <v>LithuaniaFärja - Bilpassagerare</v>
      </c>
      <c r="AF626" s="165">
        <v>2024</v>
      </c>
      <c r="AG626" s="165">
        <v>0.15865000000000001</v>
      </c>
      <c r="AH626" s="165" t="s">
        <v>71</v>
      </c>
      <c r="AI626" s="165" t="s">
        <v>24</v>
      </c>
      <c r="AJ626" s="165"/>
    </row>
    <row r="627" spans="28:36">
      <c r="AB627" s="165" t="str">
        <f>$A$26</f>
        <v>Luxembourg</v>
      </c>
      <c r="AC627" s="165" t="str">
        <f t="shared" si="452"/>
        <v>Färja</v>
      </c>
      <c r="AD627" s="165" t="str">
        <f t="shared" si="451"/>
        <v>Färja - Bilpassagerare</v>
      </c>
      <c r="AE627" s="165" t="str">
        <f t="shared" si="450"/>
        <v>LuxembourgFärja - Bilpassagerare</v>
      </c>
      <c r="AF627" s="165">
        <v>2024</v>
      </c>
      <c r="AG627" s="165">
        <v>0.15865000000000001</v>
      </c>
      <c r="AH627" s="165" t="s">
        <v>71</v>
      </c>
      <c r="AI627" s="165" t="s">
        <v>24</v>
      </c>
      <c r="AJ627" s="165"/>
    </row>
    <row r="628" spans="28:36">
      <c r="AB628" s="165" t="str">
        <f>$A$27</f>
        <v>Malta</v>
      </c>
      <c r="AC628" s="165" t="str">
        <f t="shared" si="452"/>
        <v>Färja</v>
      </c>
      <c r="AD628" s="165" t="str">
        <f t="shared" si="451"/>
        <v>Färja - Bilpassagerare</v>
      </c>
      <c r="AE628" s="165" t="str">
        <f t="shared" si="450"/>
        <v>MaltaFärja - Bilpassagerare</v>
      </c>
      <c r="AF628" s="165">
        <v>2024</v>
      </c>
      <c r="AG628" s="165">
        <v>0.15865000000000001</v>
      </c>
      <c r="AH628" s="165" t="s">
        <v>71</v>
      </c>
      <c r="AI628" s="165" t="s">
        <v>24</v>
      </c>
      <c r="AJ628" s="165"/>
    </row>
    <row r="629" spans="28:36">
      <c r="AB629" s="165" t="str">
        <f>$A$28</f>
        <v>Moldova</v>
      </c>
      <c r="AC629" s="165" t="str">
        <f t="shared" si="452"/>
        <v>Färja</v>
      </c>
      <c r="AD629" s="165" t="str">
        <f t="shared" si="451"/>
        <v>Färja - Bilpassagerare</v>
      </c>
      <c r="AE629" s="165" t="str">
        <f t="shared" si="450"/>
        <v>MoldovaFärja - Bilpassagerare</v>
      </c>
      <c r="AF629" s="165">
        <v>2024</v>
      </c>
      <c r="AG629" s="165">
        <v>0.15865000000000001</v>
      </c>
      <c r="AH629" s="165" t="s">
        <v>71</v>
      </c>
      <c r="AI629" s="165" t="s">
        <v>24</v>
      </c>
      <c r="AJ629" s="165"/>
    </row>
    <row r="630" spans="28:36">
      <c r="AB630" s="165" t="str">
        <f>$A$29</f>
        <v>Monaco</v>
      </c>
      <c r="AC630" s="165" t="str">
        <f t="shared" si="452"/>
        <v>Färja</v>
      </c>
      <c r="AD630" s="165" t="str">
        <f t="shared" si="451"/>
        <v>Färja - Bilpassagerare</v>
      </c>
      <c r="AE630" s="165" t="str">
        <f t="shared" si="450"/>
        <v>MonacoFärja - Bilpassagerare</v>
      </c>
      <c r="AF630" s="165">
        <v>2024</v>
      </c>
      <c r="AG630" s="165">
        <v>0.15865000000000001</v>
      </c>
      <c r="AH630" s="165" t="s">
        <v>71</v>
      </c>
      <c r="AI630" s="165" t="s">
        <v>24</v>
      </c>
      <c r="AJ630" s="165"/>
    </row>
    <row r="631" spans="28:36">
      <c r="AB631" s="165" t="str">
        <f>$A$30</f>
        <v>Montenegro</v>
      </c>
      <c r="AC631" s="165" t="str">
        <f t="shared" si="452"/>
        <v>Färja</v>
      </c>
      <c r="AD631" s="165" t="str">
        <f t="shared" si="451"/>
        <v>Färja - Bilpassagerare</v>
      </c>
      <c r="AE631" s="165" t="str">
        <f t="shared" si="450"/>
        <v>MontenegroFärja - Bilpassagerare</v>
      </c>
      <c r="AF631" s="165">
        <v>2024</v>
      </c>
      <c r="AG631" s="165">
        <v>0.15865000000000001</v>
      </c>
      <c r="AH631" s="165" t="s">
        <v>71</v>
      </c>
      <c r="AI631" s="165" t="s">
        <v>24</v>
      </c>
      <c r="AJ631" s="165"/>
    </row>
    <row r="632" spans="28:36">
      <c r="AB632" s="165" t="str">
        <f>$A$31</f>
        <v>Netherlands</v>
      </c>
      <c r="AC632" s="165" t="str">
        <f t="shared" si="452"/>
        <v>Färja</v>
      </c>
      <c r="AD632" s="165" t="str">
        <f t="shared" si="451"/>
        <v>Färja - Bilpassagerare</v>
      </c>
      <c r="AE632" s="165" t="str">
        <f t="shared" si="450"/>
        <v>NetherlandsFärja - Bilpassagerare</v>
      </c>
      <c r="AF632" s="165">
        <v>2024</v>
      </c>
      <c r="AG632" s="165">
        <v>0.15865000000000001</v>
      </c>
      <c r="AH632" s="165" t="s">
        <v>71</v>
      </c>
      <c r="AI632" s="165" t="s">
        <v>24</v>
      </c>
      <c r="AJ632" s="165"/>
    </row>
    <row r="633" spans="28:36">
      <c r="AB633" s="165" t="str">
        <f>$A$32</f>
        <v>North Macedonia</v>
      </c>
      <c r="AC633" s="165" t="str">
        <f t="shared" si="452"/>
        <v>Färja</v>
      </c>
      <c r="AD633" s="165" t="str">
        <f t="shared" si="451"/>
        <v>Färja - Bilpassagerare</v>
      </c>
      <c r="AE633" s="165" t="str">
        <f t="shared" si="450"/>
        <v>North MacedoniaFärja - Bilpassagerare</v>
      </c>
      <c r="AF633" s="165">
        <v>2024</v>
      </c>
      <c r="AG633" s="165">
        <v>0.15865000000000001</v>
      </c>
      <c r="AH633" s="165" t="s">
        <v>71</v>
      </c>
      <c r="AI633" s="165" t="s">
        <v>24</v>
      </c>
      <c r="AJ633" s="165"/>
    </row>
    <row r="634" spans="28:36">
      <c r="AB634" s="165" t="str">
        <f>$A$33</f>
        <v>Norway</v>
      </c>
      <c r="AC634" s="165" t="str">
        <f t="shared" si="452"/>
        <v>Färja</v>
      </c>
      <c r="AD634" s="165" t="str">
        <f t="shared" si="451"/>
        <v>Färja - Bilpassagerare</v>
      </c>
      <c r="AE634" s="165" t="str">
        <f t="shared" si="450"/>
        <v>NorwayFärja - Bilpassagerare</v>
      </c>
      <c r="AF634" s="165">
        <v>2024</v>
      </c>
      <c r="AG634" s="165">
        <v>0.15865000000000001</v>
      </c>
      <c r="AH634" s="165" t="s">
        <v>71</v>
      </c>
      <c r="AI634" s="165" t="s">
        <v>24</v>
      </c>
      <c r="AJ634" s="165"/>
    </row>
    <row r="635" spans="28:36">
      <c r="AB635" s="165" t="str">
        <f>$A$34</f>
        <v>Poland</v>
      </c>
      <c r="AC635" s="165" t="str">
        <f t="shared" si="452"/>
        <v>Färja</v>
      </c>
      <c r="AD635" s="165" t="str">
        <f t="shared" si="451"/>
        <v>Färja - Bilpassagerare</v>
      </c>
      <c r="AE635" s="165" t="str">
        <f t="shared" si="450"/>
        <v>PolandFärja - Bilpassagerare</v>
      </c>
      <c r="AF635" s="165">
        <v>2024</v>
      </c>
      <c r="AG635" s="165">
        <v>0.15865000000000001</v>
      </c>
      <c r="AH635" s="165" t="s">
        <v>71</v>
      </c>
      <c r="AI635" s="165" t="s">
        <v>24</v>
      </c>
      <c r="AJ635" s="165"/>
    </row>
    <row r="636" spans="28:36">
      <c r="AB636" s="165" t="str">
        <f>$A$35</f>
        <v>Portugal</v>
      </c>
      <c r="AC636" s="165" t="str">
        <f t="shared" si="452"/>
        <v>Färja</v>
      </c>
      <c r="AD636" s="165" t="str">
        <f t="shared" si="451"/>
        <v>Färja - Bilpassagerare</v>
      </c>
      <c r="AE636" s="165" t="str">
        <f t="shared" si="450"/>
        <v>PortugalFärja - Bilpassagerare</v>
      </c>
      <c r="AF636" s="165">
        <v>2024</v>
      </c>
      <c r="AG636" s="165">
        <v>0.15865000000000001</v>
      </c>
      <c r="AH636" s="165" t="s">
        <v>71</v>
      </c>
      <c r="AI636" s="165" t="s">
        <v>24</v>
      </c>
      <c r="AJ636" s="165"/>
    </row>
    <row r="637" spans="28:36">
      <c r="AB637" s="165" t="str">
        <f>$A$36</f>
        <v>Romania</v>
      </c>
      <c r="AC637" s="165" t="str">
        <f t="shared" si="452"/>
        <v>Färja</v>
      </c>
      <c r="AD637" s="165" t="str">
        <f t="shared" si="451"/>
        <v>Färja - Bilpassagerare</v>
      </c>
      <c r="AE637" s="165" t="str">
        <f t="shared" si="450"/>
        <v>RomaniaFärja - Bilpassagerare</v>
      </c>
      <c r="AF637" s="165">
        <v>2024</v>
      </c>
      <c r="AG637" s="165">
        <v>0.15865000000000001</v>
      </c>
      <c r="AH637" s="165" t="s">
        <v>71</v>
      </c>
      <c r="AI637" s="165" t="s">
        <v>24</v>
      </c>
      <c r="AJ637" s="165"/>
    </row>
    <row r="638" spans="28:36">
      <c r="AB638" s="165" t="str">
        <f>$A$37</f>
        <v>San Marino</v>
      </c>
      <c r="AC638" s="165" t="str">
        <f t="shared" si="452"/>
        <v>Färja</v>
      </c>
      <c r="AD638" s="165" t="str">
        <f t="shared" si="451"/>
        <v>Färja - Bilpassagerare</v>
      </c>
      <c r="AE638" s="165" t="str">
        <f t="shared" si="450"/>
        <v>San MarinoFärja - Bilpassagerare</v>
      </c>
      <c r="AF638" s="165">
        <v>2024</v>
      </c>
      <c r="AG638" s="165">
        <v>0.15865000000000001</v>
      </c>
      <c r="AH638" s="165" t="s">
        <v>71</v>
      </c>
      <c r="AI638" s="165" t="s">
        <v>24</v>
      </c>
      <c r="AJ638" s="165"/>
    </row>
    <row r="639" spans="28:36">
      <c r="AB639" s="165" t="str">
        <f>$A$38</f>
        <v>Serbia</v>
      </c>
      <c r="AC639" s="165" t="str">
        <f t="shared" si="452"/>
        <v>Färja</v>
      </c>
      <c r="AD639" s="165" t="str">
        <f t="shared" si="451"/>
        <v>Färja - Bilpassagerare</v>
      </c>
      <c r="AE639" s="165" t="str">
        <f t="shared" si="450"/>
        <v>SerbiaFärja - Bilpassagerare</v>
      </c>
      <c r="AF639" s="165">
        <v>2024</v>
      </c>
      <c r="AG639" s="165">
        <v>0.15865000000000001</v>
      </c>
      <c r="AH639" s="165" t="s">
        <v>71</v>
      </c>
      <c r="AI639" s="165" t="s">
        <v>24</v>
      </c>
      <c r="AJ639" s="165"/>
    </row>
    <row r="640" spans="28:36">
      <c r="AB640" s="165" t="str">
        <f>$A$39</f>
        <v>Slovakia</v>
      </c>
      <c r="AC640" s="165" t="str">
        <f t="shared" si="452"/>
        <v>Färja</v>
      </c>
      <c r="AD640" s="165" t="str">
        <f t="shared" si="451"/>
        <v>Färja - Bilpassagerare</v>
      </c>
      <c r="AE640" s="165" t="str">
        <f t="shared" si="450"/>
        <v>SlovakiaFärja - Bilpassagerare</v>
      </c>
      <c r="AF640" s="165">
        <v>2024</v>
      </c>
      <c r="AG640" s="165">
        <v>0.15865000000000001</v>
      </c>
      <c r="AH640" s="165" t="s">
        <v>71</v>
      </c>
      <c r="AI640" s="165" t="s">
        <v>24</v>
      </c>
      <c r="AJ640" s="165"/>
    </row>
    <row r="641" spans="28:36">
      <c r="AB641" s="165" t="str">
        <f>$A$40</f>
        <v>Slovenia</v>
      </c>
      <c r="AC641" s="165" t="str">
        <f t="shared" si="452"/>
        <v>Färja</v>
      </c>
      <c r="AD641" s="165" t="str">
        <f t="shared" si="451"/>
        <v>Färja - Bilpassagerare</v>
      </c>
      <c r="AE641" s="165" t="str">
        <f t="shared" si="450"/>
        <v>SloveniaFärja - Bilpassagerare</v>
      </c>
      <c r="AF641" s="165">
        <v>2024</v>
      </c>
      <c r="AG641" s="165">
        <v>0.15865000000000001</v>
      </c>
      <c r="AH641" s="165" t="s">
        <v>71</v>
      </c>
      <c r="AI641" s="165" t="s">
        <v>24</v>
      </c>
      <c r="AJ641" s="165"/>
    </row>
    <row r="642" spans="28:36">
      <c r="AB642" s="165" t="str">
        <f>$A$41</f>
        <v>Spain</v>
      </c>
      <c r="AC642" s="165" t="str">
        <f t="shared" si="452"/>
        <v>Färja</v>
      </c>
      <c r="AD642" s="165" t="str">
        <f t="shared" si="451"/>
        <v>Färja - Bilpassagerare</v>
      </c>
      <c r="AE642" s="165" t="str">
        <f t="shared" si="450"/>
        <v>SpainFärja - Bilpassagerare</v>
      </c>
      <c r="AF642" s="165">
        <v>2024</v>
      </c>
      <c r="AG642" s="165">
        <v>0.15865000000000001</v>
      </c>
      <c r="AH642" s="165" t="s">
        <v>71</v>
      </c>
      <c r="AI642" s="165" t="s">
        <v>24</v>
      </c>
      <c r="AJ642" s="165"/>
    </row>
    <row r="643" spans="28:36">
      <c r="AB643" s="165" t="str">
        <f>$A$42</f>
        <v>Sverige</v>
      </c>
      <c r="AC643" s="165" t="str">
        <f t="shared" si="452"/>
        <v>Färja</v>
      </c>
      <c r="AD643" s="165" t="str">
        <f t="shared" si="451"/>
        <v>Färja - Bilpassagerare</v>
      </c>
      <c r="AE643" s="165" t="str">
        <f t="shared" si="450"/>
        <v>SverigeFärja - Bilpassagerare</v>
      </c>
      <c r="AF643" s="165">
        <v>2024</v>
      </c>
      <c r="AG643" s="165">
        <v>0.15865000000000001</v>
      </c>
      <c r="AH643" s="165" t="s">
        <v>71</v>
      </c>
      <c r="AI643" s="165" t="s">
        <v>24</v>
      </c>
      <c r="AJ643" s="165"/>
    </row>
    <row r="644" spans="28:36">
      <c r="AB644" s="165" t="str">
        <f>$A$43</f>
        <v>Switzerland</v>
      </c>
      <c r="AC644" s="165" t="str">
        <f t="shared" si="452"/>
        <v>Färja</v>
      </c>
      <c r="AD644" s="165" t="str">
        <f t="shared" si="451"/>
        <v>Färja - Bilpassagerare</v>
      </c>
      <c r="AE644" s="165" t="str">
        <f t="shared" si="450"/>
        <v>SwitzerlandFärja - Bilpassagerare</v>
      </c>
      <c r="AF644" s="165">
        <v>2024</v>
      </c>
      <c r="AG644" s="165">
        <v>0.15865000000000001</v>
      </c>
      <c r="AH644" s="165" t="s">
        <v>71</v>
      </c>
      <c r="AI644" s="165" t="s">
        <v>24</v>
      </c>
      <c r="AJ644" s="165"/>
    </row>
    <row r="645" spans="28:36">
      <c r="AB645" s="165" t="str">
        <f>$A$44</f>
        <v>Ukraine</v>
      </c>
      <c r="AC645" s="165" t="str">
        <f t="shared" si="452"/>
        <v>Färja</v>
      </c>
      <c r="AD645" s="165" t="str">
        <f t="shared" si="451"/>
        <v>Färja - Bilpassagerare</v>
      </c>
      <c r="AE645" s="165" t="str">
        <f t="shared" si="450"/>
        <v>UkraineFärja - Bilpassagerare</v>
      </c>
      <c r="AF645" s="165">
        <v>2024</v>
      </c>
      <c r="AG645" s="165">
        <v>0.15865000000000001</v>
      </c>
      <c r="AH645" s="165" t="s">
        <v>71</v>
      </c>
      <c r="AI645" s="165" t="s">
        <v>24</v>
      </c>
      <c r="AJ645" s="165"/>
    </row>
    <row r="646" spans="28:36">
      <c r="AB646" s="165" t="str">
        <f>$A$45</f>
        <v>United Kingdom</v>
      </c>
      <c r="AC646" s="165" t="str">
        <f t="shared" si="452"/>
        <v>Färja</v>
      </c>
      <c r="AD646" s="165" t="str">
        <f t="shared" si="451"/>
        <v>Färja - Bilpassagerare</v>
      </c>
      <c r="AE646" s="165" t="str">
        <f t="shared" si="450"/>
        <v>United KingdomFärja - Bilpassagerare</v>
      </c>
      <c r="AF646" s="165">
        <v>2024</v>
      </c>
      <c r="AG646" s="165">
        <v>0.15865000000000001</v>
      </c>
      <c r="AH646" s="165" t="s">
        <v>71</v>
      </c>
      <c r="AI646" s="165" t="s">
        <v>24</v>
      </c>
      <c r="AJ646" s="165"/>
    </row>
    <row r="647" spans="28:36">
      <c r="AB647" s="165" t="str">
        <f>$A$3</f>
        <v>Albania</v>
      </c>
      <c r="AC647" s="165" t="str">
        <f>$V$2</f>
        <v>Cykel</v>
      </c>
      <c r="AD647" s="165" t="str">
        <f>$Z$3</f>
        <v>Cykel - Standard</v>
      </c>
      <c r="AE647" s="165" t="str">
        <f t="shared" si="450"/>
        <v>AlbaniaCykel - Standard</v>
      </c>
      <c r="AF647" s="165">
        <v>2024</v>
      </c>
      <c r="AG647" s="165">
        <v>0</v>
      </c>
      <c r="AH647" s="165" t="s">
        <v>71</v>
      </c>
      <c r="AI647" s="165" t="s">
        <v>24</v>
      </c>
      <c r="AJ647" s="165"/>
    </row>
    <row r="648" spans="28:36">
      <c r="AB648" s="165" t="str">
        <f>$A$4</f>
        <v>Andorra</v>
      </c>
      <c r="AC648" s="165" t="str">
        <f t="shared" ref="AC648:AC711" si="453">$V$2</f>
        <v>Cykel</v>
      </c>
      <c r="AD648" s="165" t="str">
        <f t="shared" ref="AD648:AD689" si="454">$Z$3</f>
        <v>Cykel - Standard</v>
      </c>
      <c r="AE648" s="165" t="str">
        <f t="shared" si="450"/>
        <v>AndorraCykel - Standard</v>
      </c>
      <c r="AF648" s="165">
        <v>2024</v>
      </c>
      <c r="AG648" s="165">
        <v>0</v>
      </c>
      <c r="AH648" s="165" t="s">
        <v>71</v>
      </c>
      <c r="AI648" s="165" t="s">
        <v>24</v>
      </c>
      <c r="AJ648" s="165"/>
    </row>
    <row r="649" spans="28:36">
      <c r="AB649" s="165" t="str">
        <f>$A$5</f>
        <v>Austria</v>
      </c>
      <c r="AC649" s="165" t="str">
        <f t="shared" si="453"/>
        <v>Cykel</v>
      </c>
      <c r="AD649" s="165" t="str">
        <f t="shared" si="454"/>
        <v>Cykel - Standard</v>
      </c>
      <c r="AE649" s="165" t="str">
        <f t="shared" si="450"/>
        <v>AustriaCykel - Standard</v>
      </c>
      <c r="AF649" s="165">
        <v>2024</v>
      </c>
      <c r="AG649" s="165">
        <v>0</v>
      </c>
      <c r="AH649" s="165" t="s">
        <v>71</v>
      </c>
      <c r="AI649" s="165" t="s">
        <v>24</v>
      </c>
      <c r="AJ649" s="165"/>
    </row>
    <row r="650" spans="28:36">
      <c r="AB650" s="165" t="str">
        <f>$A$6</f>
        <v>Belarus</v>
      </c>
      <c r="AC650" s="165" t="str">
        <f t="shared" si="453"/>
        <v>Cykel</v>
      </c>
      <c r="AD650" s="165" t="str">
        <f t="shared" si="454"/>
        <v>Cykel - Standard</v>
      </c>
      <c r="AE650" s="165" t="str">
        <f t="shared" si="450"/>
        <v>BelarusCykel - Standard</v>
      </c>
      <c r="AF650" s="165">
        <v>2024</v>
      </c>
      <c r="AG650" s="165">
        <v>0</v>
      </c>
      <c r="AH650" s="165" t="s">
        <v>71</v>
      </c>
      <c r="AI650" s="165" t="s">
        <v>24</v>
      </c>
      <c r="AJ650" s="165"/>
    </row>
    <row r="651" spans="28:36">
      <c r="AB651" s="165" t="str">
        <f>$A$7</f>
        <v>Belgium</v>
      </c>
      <c r="AC651" s="165" t="str">
        <f t="shared" si="453"/>
        <v>Cykel</v>
      </c>
      <c r="AD651" s="165" t="str">
        <f t="shared" si="454"/>
        <v>Cykel - Standard</v>
      </c>
      <c r="AE651" s="165" t="str">
        <f t="shared" si="450"/>
        <v>BelgiumCykel - Standard</v>
      </c>
      <c r="AF651" s="165">
        <v>2024</v>
      </c>
      <c r="AG651" s="165">
        <v>0</v>
      </c>
      <c r="AH651" s="165" t="s">
        <v>71</v>
      </c>
      <c r="AI651" s="165" t="s">
        <v>24</v>
      </c>
      <c r="AJ651" s="165"/>
    </row>
    <row r="652" spans="28:36">
      <c r="AB652" s="165" t="str">
        <f>$A$8</f>
        <v>Bosnia and Herzegovina</v>
      </c>
      <c r="AC652" s="165" t="str">
        <f t="shared" si="453"/>
        <v>Cykel</v>
      </c>
      <c r="AD652" s="165" t="str">
        <f t="shared" si="454"/>
        <v>Cykel - Standard</v>
      </c>
      <c r="AE652" s="165" t="str">
        <f t="shared" si="450"/>
        <v>Bosnia and HerzegovinaCykel - Standard</v>
      </c>
      <c r="AF652" s="165">
        <v>2024</v>
      </c>
      <c r="AG652" s="165">
        <v>0</v>
      </c>
      <c r="AH652" s="165" t="s">
        <v>71</v>
      </c>
      <c r="AI652" s="165" t="s">
        <v>24</v>
      </c>
      <c r="AJ652" s="165"/>
    </row>
    <row r="653" spans="28:36">
      <c r="AB653" s="165" t="str">
        <f>$A$9</f>
        <v>Bulgaria</v>
      </c>
      <c r="AC653" s="165" t="str">
        <f t="shared" si="453"/>
        <v>Cykel</v>
      </c>
      <c r="AD653" s="165" t="str">
        <f t="shared" si="454"/>
        <v>Cykel - Standard</v>
      </c>
      <c r="AE653" s="165" t="str">
        <f t="shared" si="450"/>
        <v>BulgariaCykel - Standard</v>
      </c>
      <c r="AF653" s="165">
        <v>2024</v>
      </c>
      <c r="AG653" s="165">
        <v>0</v>
      </c>
      <c r="AH653" s="165" t="s">
        <v>71</v>
      </c>
      <c r="AI653" s="165" t="s">
        <v>24</v>
      </c>
      <c r="AJ653" s="165"/>
    </row>
    <row r="654" spans="28:36">
      <c r="AB654" s="165" t="str">
        <f>$A$10</f>
        <v>Croatia</v>
      </c>
      <c r="AC654" s="165" t="str">
        <f t="shared" si="453"/>
        <v>Cykel</v>
      </c>
      <c r="AD654" s="165" t="str">
        <f t="shared" si="454"/>
        <v>Cykel - Standard</v>
      </c>
      <c r="AE654" s="165" t="str">
        <f t="shared" ref="AE654:AE719" si="455">AB654&amp;AD654</f>
        <v>CroatiaCykel - Standard</v>
      </c>
      <c r="AF654" s="165">
        <v>2024</v>
      </c>
      <c r="AG654" s="165">
        <v>0</v>
      </c>
      <c r="AH654" s="165" t="s">
        <v>71</v>
      </c>
      <c r="AI654" s="165" t="s">
        <v>24</v>
      </c>
      <c r="AJ654" s="165"/>
    </row>
    <row r="655" spans="28:36">
      <c r="AB655" s="165" t="str">
        <f>$A$11</f>
        <v>Cyprus</v>
      </c>
      <c r="AC655" s="165" t="str">
        <f t="shared" si="453"/>
        <v>Cykel</v>
      </c>
      <c r="AD655" s="165" t="str">
        <f t="shared" si="454"/>
        <v>Cykel - Standard</v>
      </c>
      <c r="AE655" s="165" t="str">
        <f>AB655&amp;AD655</f>
        <v>CyprusCykel - Standard</v>
      </c>
      <c r="AF655" s="165">
        <v>2024</v>
      </c>
      <c r="AG655" s="165">
        <v>0</v>
      </c>
      <c r="AH655" s="165" t="s">
        <v>71</v>
      </c>
      <c r="AI655" s="165" t="s">
        <v>24</v>
      </c>
      <c r="AJ655" s="165"/>
    </row>
    <row r="656" spans="28:36">
      <c r="AB656" s="165" t="str">
        <f>$A$12</f>
        <v>Czechia</v>
      </c>
      <c r="AC656" s="165" t="str">
        <f t="shared" si="453"/>
        <v>Cykel</v>
      </c>
      <c r="AD656" s="165" t="str">
        <f t="shared" si="454"/>
        <v>Cykel - Standard</v>
      </c>
      <c r="AE656" s="165" t="str">
        <f t="shared" si="455"/>
        <v>CzechiaCykel - Standard</v>
      </c>
      <c r="AF656" s="165">
        <v>2024</v>
      </c>
      <c r="AG656" s="165">
        <v>0</v>
      </c>
      <c r="AH656" s="165" t="s">
        <v>71</v>
      </c>
      <c r="AI656" s="165" t="s">
        <v>24</v>
      </c>
      <c r="AJ656" s="165"/>
    </row>
    <row r="657" spans="28:36">
      <c r="AB657" s="165" t="str">
        <f>$A$13</f>
        <v>Denmark</v>
      </c>
      <c r="AC657" s="165" t="str">
        <f t="shared" si="453"/>
        <v>Cykel</v>
      </c>
      <c r="AD657" s="165" t="str">
        <f t="shared" si="454"/>
        <v>Cykel - Standard</v>
      </c>
      <c r="AE657" s="165" t="str">
        <f t="shared" si="455"/>
        <v>DenmarkCykel - Standard</v>
      </c>
      <c r="AF657" s="165">
        <v>2024</v>
      </c>
      <c r="AG657" s="165">
        <v>0</v>
      </c>
      <c r="AH657" s="165" t="s">
        <v>71</v>
      </c>
      <c r="AI657" s="165" t="s">
        <v>24</v>
      </c>
      <c r="AJ657" s="165"/>
    </row>
    <row r="658" spans="28:36">
      <c r="AB658" s="165" t="str">
        <f>$A$14</f>
        <v>Estonia</v>
      </c>
      <c r="AC658" s="165" t="str">
        <f t="shared" si="453"/>
        <v>Cykel</v>
      </c>
      <c r="AD658" s="165" t="str">
        <f t="shared" si="454"/>
        <v>Cykel - Standard</v>
      </c>
      <c r="AE658" s="165" t="str">
        <f t="shared" si="455"/>
        <v>EstoniaCykel - Standard</v>
      </c>
      <c r="AF658" s="165">
        <v>2024</v>
      </c>
      <c r="AG658" s="165">
        <v>0</v>
      </c>
      <c r="AH658" s="165" t="s">
        <v>71</v>
      </c>
      <c r="AI658" s="165" t="s">
        <v>24</v>
      </c>
      <c r="AJ658" s="165"/>
    </row>
    <row r="659" spans="28:36">
      <c r="AB659" s="165" t="str">
        <f>$A$15</f>
        <v>Finland</v>
      </c>
      <c r="AC659" s="165" t="str">
        <f t="shared" si="453"/>
        <v>Cykel</v>
      </c>
      <c r="AD659" s="165" t="str">
        <f t="shared" si="454"/>
        <v>Cykel - Standard</v>
      </c>
      <c r="AE659" s="165" t="str">
        <f t="shared" si="455"/>
        <v>FinlandCykel - Standard</v>
      </c>
      <c r="AF659" s="165">
        <v>2024</v>
      </c>
      <c r="AG659" s="165">
        <v>0</v>
      </c>
      <c r="AH659" s="165" t="s">
        <v>71</v>
      </c>
      <c r="AI659" s="165" t="s">
        <v>24</v>
      </c>
      <c r="AJ659" s="165"/>
    </row>
    <row r="660" spans="28:36">
      <c r="AB660" s="165" t="str">
        <f>$A$16</f>
        <v>France</v>
      </c>
      <c r="AC660" s="165" t="str">
        <f t="shared" si="453"/>
        <v>Cykel</v>
      </c>
      <c r="AD660" s="165" t="str">
        <f t="shared" si="454"/>
        <v>Cykel - Standard</v>
      </c>
      <c r="AE660" s="165" t="str">
        <f t="shared" si="455"/>
        <v>FranceCykel - Standard</v>
      </c>
      <c r="AF660" s="165">
        <v>2024</v>
      </c>
      <c r="AG660" s="165">
        <v>0</v>
      </c>
      <c r="AH660" s="165" t="s">
        <v>71</v>
      </c>
      <c r="AI660" s="165" t="s">
        <v>24</v>
      </c>
      <c r="AJ660" s="165"/>
    </row>
    <row r="661" spans="28:36">
      <c r="AB661" s="165" t="str">
        <f>$A$17</f>
        <v>Germany</v>
      </c>
      <c r="AC661" s="165" t="str">
        <f t="shared" si="453"/>
        <v>Cykel</v>
      </c>
      <c r="AD661" s="165" t="str">
        <f t="shared" si="454"/>
        <v>Cykel - Standard</v>
      </c>
      <c r="AE661" s="165" t="str">
        <f t="shared" si="455"/>
        <v>GermanyCykel - Standard</v>
      </c>
      <c r="AF661" s="165">
        <v>2024</v>
      </c>
      <c r="AG661" s="165">
        <v>0</v>
      </c>
      <c r="AH661" s="165" t="s">
        <v>71</v>
      </c>
      <c r="AI661" s="165" t="s">
        <v>24</v>
      </c>
      <c r="AJ661" s="165"/>
    </row>
    <row r="662" spans="28:36">
      <c r="AB662" s="165" t="str">
        <f>$A$18</f>
        <v>Greece</v>
      </c>
      <c r="AC662" s="165" t="str">
        <f t="shared" si="453"/>
        <v>Cykel</v>
      </c>
      <c r="AD662" s="165" t="str">
        <f t="shared" si="454"/>
        <v>Cykel - Standard</v>
      </c>
      <c r="AE662" s="165" t="str">
        <f t="shared" si="455"/>
        <v>GreeceCykel - Standard</v>
      </c>
      <c r="AF662" s="165">
        <v>2024</v>
      </c>
      <c r="AG662" s="165">
        <v>0</v>
      </c>
      <c r="AH662" s="165" t="s">
        <v>71</v>
      </c>
      <c r="AI662" s="165" t="s">
        <v>24</v>
      </c>
      <c r="AJ662" s="165"/>
    </row>
    <row r="663" spans="28:36">
      <c r="AB663" s="165" t="str">
        <f>$A$19</f>
        <v>Hungary</v>
      </c>
      <c r="AC663" s="165" t="str">
        <f t="shared" si="453"/>
        <v>Cykel</v>
      </c>
      <c r="AD663" s="165" t="str">
        <f t="shared" si="454"/>
        <v>Cykel - Standard</v>
      </c>
      <c r="AE663" s="165" t="str">
        <f t="shared" si="455"/>
        <v>HungaryCykel - Standard</v>
      </c>
      <c r="AF663" s="165">
        <v>2024</v>
      </c>
      <c r="AG663" s="165">
        <v>0</v>
      </c>
      <c r="AH663" s="165" t="s">
        <v>71</v>
      </c>
      <c r="AI663" s="165" t="s">
        <v>24</v>
      </c>
      <c r="AJ663" s="165"/>
    </row>
    <row r="664" spans="28:36">
      <c r="AB664" s="165" t="str">
        <f>$A$20</f>
        <v>Iceland</v>
      </c>
      <c r="AC664" s="165" t="str">
        <f t="shared" si="453"/>
        <v>Cykel</v>
      </c>
      <c r="AD664" s="165" t="str">
        <f t="shared" si="454"/>
        <v>Cykel - Standard</v>
      </c>
      <c r="AE664" s="165" t="str">
        <f t="shared" si="455"/>
        <v>IcelandCykel - Standard</v>
      </c>
      <c r="AF664" s="165">
        <v>2024</v>
      </c>
      <c r="AG664" s="165">
        <v>0</v>
      </c>
      <c r="AH664" s="165" t="s">
        <v>71</v>
      </c>
      <c r="AI664" s="165" t="s">
        <v>24</v>
      </c>
      <c r="AJ664" s="165"/>
    </row>
    <row r="665" spans="28:36">
      <c r="AB665" s="165" t="str">
        <f>$A$21</f>
        <v>Ireland</v>
      </c>
      <c r="AC665" s="165" t="str">
        <f t="shared" si="453"/>
        <v>Cykel</v>
      </c>
      <c r="AD665" s="165" t="str">
        <f t="shared" si="454"/>
        <v>Cykel - Standard</v>
      </c>
      <c r="AE665" s="165" t="str">
        <f t="shared" si="455"/>
        <v>IrelandCykel - Standard</v>
      </c>
      <c r="AF665" s="165">
        <v>2024</v>
      </c>
      <c r="AG665" s="165">
        <v>0</v>
      </c>
      <c r="AH665" s="165" t="s">
        <v>71</v>
      </c>
      <c r="AI665" s="165" t="s">
        <v>24</v>
      </c>
      <c r="AJ665" s="165"/>
    </row>
    <row r="666" spans="28:36">
      <c r="AB666" s="165" t="str">
        <f>$A$22</f>
        <v>Italy</v>
      </c>
      <c r="AC666" s="165" t="str">
        <f t="shared" si="453"/>
        <v>Cykel</v>
      </c>
      <c r="AD666" s="165" t="str">
        <f t="shared" si="454"/>
        <v>Cykel - Standard</v>
      </c>
      <c r="AE666" s="165" t="str">
        <f t="shared" si="455"/>
        <v>ItalyCykel - Standard</v>
      </c>
      <c r="AF666" s="165">
        <v>2024</v>
      </c>
      <c r="AG666" s="165">
        <v>0</v>
      </c>
      <c r="AH666" s="165" t="s">
        <v>71</v>
      </c>
      <c r="AI666" s="165" t="s">
        <v>24</v>
      </c>
      <c r="AJ666" s="165"/>
    </row>
    <row r="667" spans="28:36">
      <c r="AB667" s="165" t="str">
        <f>$A$23</f>
        <v>Latvia</v>
      </c>
      <c r="AC667" s="165" t="str">
        <f t="shared" si="453"/>
        <v>Cykel</v>
      </c>
      <c r="AD667" s="165" t="str">
        <f t="shared" si="454"/>
        <v>Cykel - Standard</v>
      </c>
      <c r="AE667" s="165" t="str">
        <f t="shared" si="455"/>
        <v>LatviaCykel - Standard</v>
      </c>
      <c r="AF667" s="165">
        <v>2024</v>
      </c>
      <c r="AG667" s="165">
        <v>0</v>
      </c>
      <c r="AH667" s="165" t="s">
        <v>71</v>
      </c>
      <c r="AI667" s="165" t="s">
        <v>24</v>
      </c>
      <c r="AJ667" s="165"/>
    </row>
    <row r="668" spans="28:36">
      <c r="AB668" s="165" t="str">
        <f>$A$24</f>
        <v>Liechtenstein</v>
      </c>
      <c r="AC668" s="165" t="str">
        <f t="shared" si="453"/>
        <v>Cykel</v>
      </c>
      <c r="AD668" s="165" t="str">
        <f t="shared" si="454"/>
        <v>Cykel - Standard</v>
      </c>
      <c r="AE668" s="165" t="str">
        <f t="shared" si="455"/>
        <v>LiechtensteinCykel - Standard</v>
      </c>
      <c r="AF668" s="165">
        <v>2024</v>
      </c>
      <c r="AG668" s="165">
        <v>0</v>
      </c>
      <c r="AH668" s="165" t="s">
        <v>71</v>
      </c>
      <c r="AI668" s="165" t="s">
        <v>24</v>
      </c>
      <c r="AJ668" s="165"/>
    </row>
    <row r="669" spans="28:36">
      <c r="AB669" s="165" t="str">
        <f>$A$25</f>
        <v>Lithuania</v>
      </c>
      <c r="AC669" s="165" t="str">
        <f t="shared" si="453"/>
        <v>Cykel</v>
      </c>
      <c r="AD669" s="165" t="str">
        <f t="shared" si="454"/>
        <v>Cykel - Standard</v>
      </c>
      <c r="AE669" s="165" t="str">
        <f t="shared" si="455"/>
        <v>LithuaniaCykel - Standard</v>
      </c>
      <c r="AF669" s="165">
        <v>2024</v>
      </c>
      <c r="AG669" s="165">
        <v>0</v>
      </c>
      <c r="AH669" s="165" t="s">
        <v>71</v>
      </c>
      <c r="AI669" s="165" t="s">
        <v>24</v>
      </c>
      <c r="AJ669" s="165"/>
    </row>
    <row r="670" spans="28:36">
      <c r="AB670" s="165" t="str">
        <f>$A$26</f>
        <v>Luxembourg</v>
      </c>
      <c r="AC670" s="165" t="str">
        <f t="shared" si="453"/>
        <v>Cykel</v>
      </c>
      <c r="AD670" s="165" t="str">
        <f t="shared" si="454"/>
        <v>Cykel - Standard</v>
      </c>
      <c r="AE670" s="165" t="str">
        <f t="shared" si="455"/>
        <v>LuxembourgCykel - Standard</v>
      </c>
      <c r="AF670" s="165">
        <v>2024</v>
      </c>
      <c r="AG670" s="165">
        <v>0</v>
      </c>
      <c r="AH670" s="165" t="s">
        <v>71</v>
      </c>
      <c r="AI670" s="165" t="s">
        <v>24</v>
      </c>
      <c r="AJ670" s="165"/>
    </row>
    <row r="671" spans="28:36">
      <c r="AB671" s="165" t="str">
        <f>$A$27</f>
        <v>Malta</v>
      </c>
      <c r="AC671" s="165" t="str">
        <f t="shared" si="453"/>
        <v>Cykel</v>
      </c>
      <c r="AD671" s="165" t="str">
        <f t="shared" si="454"/>
        <v>Cykel - Standard</v>
      </c>
      <c r="AE671" s="165" t="str">
        <f t="shared" si="455"/>
        <v>MaltaCykel - Standard</v>
      </c>
      <c r="AF671" s="165">
        <v>2024</v>
      </c>
      <c r="AG671" s="165">
        <v>0</v>
      </c>
      <c r="AH671" s="165" t="s">
        <v>71</v>
      </c>
      <c r="AI671" s="165" t="s">
        <v>24</v>
      </c>
      <c r="AJ671" s="165"/>
    </row>
    <row r="672" spans="28:36">
      <c r="AB672" s="165" t="str">
        <f>$A$28</f>
        <v>Moldova</v>
      </c>
      <c r="AC672" s="165" t="str">
        <f t="shared" si="453"/>
        <v>Cykel</v>
      </c>
      <c r="AD672" s="165" t="str">
        <f t="shared" si="454"/>
        <v>Cykel - Standard</v>
      </c>
      <c r="AE672" s="165" t="str">
        <f t="shared" si="455"/>
        <v>MoldovaCykel - Standard</v>
      </c>
      <c r="AF672" s="165">
        <v>2024</v>
      </c>
      <c r="AG672" s="165">
        <v>0</v>
      </c>
      <c r="AH672" s="165" t="s">
        <v>71</v>
      </c>
      <c r="AI672" s="165" t="s">
        <v>24</v>
      </c>
      <c r="AJ672" s="165"/>
    </row>
    <row r="673" spans="28:36">
      <c r="AB673" s="165" t="str">
        <f>$A$29</f>
        <v>Monaco</v>
      </c>
      <c r="AC673" s="165" t="str">
        <f t="shared" si="453"/>
        <v>Cykel</v>
      </c>
      <c r="AD673" s="165" t="str">
        <f t="shared" si="454"/>
        <v>Cykel - Standard</v>
      </c>
      <c r="AE673" s="165" t="str">
        <f t="shared" si="455"/>
        <v>MonacoCykel - Standard</v>
      </c>
      <c r="AF673" s="165">
        <v>2024</v>
      </c>
      <c r="AG673" s="165">
        <v>0</v>
      </c>
      <c r="AH673" s="165" t="s">
        <v>71</v>
      </c>
      <c r="AI673" s="165" t="s">
        <v>24</v>
      </c>
      <c r="AJ673" s="165"/>
    </row>
    <row r="674" spans="28:36">
      <c r="AB674" s="165" t="str">
        <f>$A$30</f>
        <v>Montenegro</v>
      </c>
      <c r="AC674" s="165" t="str">
        <f t="shared" si="453"/>
        <v>Cykel</v>
      </c>
      <c r="AD674" s="165" t="str">
        <f t="shared" si="454"/>
        <v>Cykel - Standard</v>
      </c>
      <c r="AE674" s="165" t="str">
        <f t="shared" si="455"/>
        <v>MontenegroCykel - Standard</v>
      </c>
      <c r="AF674" s="165">
        <v>2024</v>
      </c>
      <c r="AG674" s="165">
        <v>0</v>
      </c>
      <c r="AH674" s="165" t="s">
        <v>71</v>
      </c>
      <c r="AI674" s="165" t="s">
        <v>24</v>
      </c>
      <c r="AJ674" s="165"/>
    </row>
    <row r="675" spans="28:36">
      <c r="AB675" s="165" t="str">
        <f>$A$31</f>
        <v>Netherlands</v>
      </c>
      <c r="AC675" s="165" t="str">
        <f t="shared" si="453"/>
        <v>Cykel</v>
      </c>
      <c r="AD675" s="165" t="str">
        <f t="shared" si="454"/>
        <v>Cykel - Standard</v>
      </c>
      <c r="AE675" s="165" t="str">
        <f t="shared" si="455"/>
        <v>NetherlandsCykel - Standard</v>
      </c>
      <c r="AF675" s="165">
        <v>2024</v>
      </c>
      <c r="AG675" s="165">
        <v>0</v>
      </c>
      <c r="AH675" s="165" t="s">
        <v>71</v>
      </c>
      <c r="AI675" s="169" t="s">
        <v>125</v>
      </c>
      <c r="AJ675" s="165"/>
    </row>
    <row r="676" spans="28:36">
      <c r="AB676" s="165" t="str">
        <f>$A$32</f>
        <v>North Macedonia</v>
      </c>
      <c r="AC676" s="165" t="str">
        <f t="shared" si="453"/>
        <v>Cykel</v>
      </c>
      <c r="AD676" s="165" t="str">
        <f t="shared" si="454"/>
        <v>Cykel - Standard</v>
      </c>
      <c r="AE676" s="165" t="str">
        <f t="shared" si="455"/>
        <v>North MacedoniaCykel - Standard</v>
      </c>
      <c r="AF676" s="165">
        <v>2024</v>
      </c>
      <c r="AG676" s="165">
        <v>0</v>
      </c>
      <c r="AH676" s="165" t="s">
        <v>71</v>
      </c>
      <c r="AI676" s="165" t="s">
        <v>24</v>
      </c>
      <c r="AJ676" s="165"/>
    </row>
    <row r="677" spans="28:36">
      <c r="AB677" s="165" t="str">
        <f>$A$33</f>
        <v>Norway</v>
      </c>
      <c r="AC677" s="165" t="str">
        <f t="shared" si="453"/>
        <v>Cykel</v>
      </c>
      <c r="AD677" s="165" t="str">
        <f t="shared" si="454"/>
        <v>Cykel - Standard</v>
      </c>
      <c r="AE677" s="165" t="str">
        <f t="shared" si="455"/>
        <v>NorwayCykel - Standard</v>
      </c>
      <c r="AF677" s="165">
        <v>2024</v>
      </c>
      <c r="AG677" s="165">
        <v>0</v>
      </c>
      <c r="AH677" s="165" t="s">
        <v>71</v>
      </c>
      <c r="AI677" s="165" t="s">
        <v>24</v>
      </c>
      <c r="AJ677" s="165"/>
    </row>
    <row r="678" spans="28:36">
      <c r="AB678" s="165" t="str">
        <f>$A$34</f>
        <v>Poland</v>
      </c>
      <c r="AC678" s="165" t="str">
        <f t="shared" si="453"/>
        <v>Cykel</v>
      </c>
      <c r="AD678" s="165" t="str">
        <f t="shared" si="454"/>
        <v>Cykel - Standard</v>
      </c>
      <c r="AE678" s="165" t="str">
        <f t="shared" si="455"/>
        <v>PolandCykel - Standard</v>
      </c>
      <c r="AF678" s="165">
        <v>2024</v>
      </c>
      <c r="AG678" s="165">
        <v>0</v>
      </c>
      <c r="AH678" s="165" t="s">
        <v>71</v>
      </c>
      <c r="AI678" s="165" t="s">
        <v>24</v>
      </c>
      <c r="AJ678" s="165"/>
    </row>
    <row r="679" spans="28:36">
      <c r="AB679" s="165" t="str">
        <f>$A$35</f>
        <v>Portugal</v>
      </c>
      <c r="AC679" s="165" t="str">
        <f t="shared" si="453"/>
        <v>Cykel</v>
      </c>
      <c r="AD679" s="165" t="str">
        <f t="shared" si="454"/>
        <v>Cykel - Standard</v>
      </c>
      <c r="AE679" s="165" t="str">
        <f t="shared" si="455"/>
        <v>PortugalCykel - Standard</v>
      </c>
      <c r="AF679" s="165">
        <v>2024</v>
      </c>
      <c r="AG679" s="165">
        <v>0</v>
      </c>
      <c r="AH679" s="165" t="s">
        <v>71</v>
      </c>
      <c r="AI679" s="165" t="s">
        <v>24</v>
      </c>
      <c r="AJ679" s="165"/>
    </row>
    <row r="680" spans="28:36">
      <c r="AB680" s="165" t="str">
        <f>$A$36</f>
        <v>Romania</v>
      </c>
      <c r="AC680" s="165" t="str">
        <f t="shared" si="453"/>
        <v>Cykel</v>
      </c>
      <c r="AD680" s="165" t="str">
        <f t="shared" si="454"/>
        <v>Cykel - Standard</v>
      </c>
      <c r="AE680" s="165" t="str">
        <f t="shared" si="455"/>
        <v>RomaniaCykel - Standard</v>
      </c>
      <c r="AF680" s="165">
        <v>2024</v>
      </c>
      <c r="AG680" s="165">
        <v>0</v>
      </c>
      <c r="AH680" s="165" t="s">
        <v>71</v>
      </c>
      <c r="AI680" s="165" t="s">
        <v>24</v>
      </c>
      <c r="AJ680" s="165"/>
    </row>
    <row r="681" spans="28:36">
      <c r="AB681" s="165" t="str">
        <f>$A$37</f>
        <v>San Marino</v>
      </c>
      <c r="AC681" s="165" t="str">
        <f t="shared" si="453"/>
        <v>Cykel</v>
      </c>
      <c r="AD681" s="165" t="str">
        <f t="shared" si="454"/>
        <v>Cykel - Standard</v>
      </c>
      <c r="AE681" s="165" t="str">
        <f t="shared" si="455"/>
        <v>San MarinoCykel - Standard</v>
      </c>
      <c r="AF681" s="165">
        <v>2024</v>
      </c>
      <c r="AG681" s="165">
        <v>0</v>
      </c>
      <c r="AH681" s="165" t="s">
        <v>71</v>
      </c>
      <c r="AI681" s="165" t="s">
        <v>24</v>
      </c>
      <c r="AJ681" s="165"/>
    </row>
    <row r="682" spans="28:36">
      <c r="AB682" s="165" t="str">
        <f>$A$38</f>
        <v>Serbia</v>
      </c>
      <c r="AC682" s="165" t="str">
        <f t="shared" si="453"/>
        <v>Cykel</v>
      </c>
      <c r="AD682" s="165" t="str">
        <f t="shared" si="454"/>
        <v>Cykel - Standard</v>
      </c>
      <c r="AE682" s="165" t="str">
        <f t="shared" si="455"/>
        <v>SerbiaCykel - Standard</v>
      </c>
      <c r="AF682" s="165">
        <v>2024</v>
      </c>
      <c r="AG682" s="165">
        <v>0</v>
      </c>
      <c r="AH682" s="165" t="s">
        <v>71</v>
      </c>
      <c r="AI682" s="165" t="s">
        <v>24</v>
      </c>
      <c r="AJ682" s="165"/>
    </row>
    <row r="683" spans="28:36">
      <c r="AB683" s="165" t="str">
        <f>$A$39</f>
        <v>Slovakia</v>
      </c>
      <c r="AC683" s="165" t="str">
        <f t="shared" si="453"/>
        <v>Cykel</v>
      </c>
      <c r="AD683" s="165" t="str">
        <f t="shared" si="454"/>
        <v>Cykel - Standard</v>
      </c>
      <c r="AE683" s="165" t="str">
        <f t="shared" si="455"/>
        <v>SlovakiaCykel - Standard</v>
      </c>
      <c r="AF683" s="165">
        <v>2024</v>
      </c>
      <c r="AG683" s="165">
        <v>0</v>
      </c>
      <c r="AH683" s="165" t="s">
        <v>71</v>
      </c>
      <c r="AI683" s="165" t="s">
        <v>24</v>
      </c>
      <c r="AJ683" s="165"/>
    </row>
    <row r="684" spans="28:36">
      <c r="AB684" s="165" t="str">
        <f>$A$40</f>
        <v>Slovenia</v>
      </c>
      <c r="AC684" s="165" t="str">
        <f t="shared" si="453"/>
        <v>Cykel</v>
      </c>
      <c r="AD684" s="165" t="str">
        <f t="shared" si="454"/>
        <v>Cykel - Standard</v>
      </c>
      <c r="AE684" s="165" t="str">
        <f t="shared" si="455"/>
        <v>SloveniaCykel - Standard</v>
      </c>
      <c r="AF684" s="165">
        <v>2024</v>
      </c>
      <c r="AG684" s="165">
        <v>0</v>
      </c>
      <c r="AH684" s="165" t="s">
        <v>71</v>
      </c>
      <c r="AI684" s="165" t="s">
        <v>24</v>
      </c>
      <c r="AJ684" s="165"/>
    </row>
    <row r="685" spans="28:36">
      <c r="AB685" s="165" t="str">
        <f>$A$41</f>
        <v>Spain</v>
      </c>
      <c r="AC685" s="165" t="str">
        <f t="shared" si="453"/>
        <v>Cykel</v>
      </c>
      <c r="AD685" s="165" t="str">
        <f t="shared" si="454"/>
        <v>Cykel - Standard</v>
      </c>
      <c r="AE685" s="165" t="str">
        <f t="shared" si="455"/>
        <v>SpainCykel - Standard</v>
      </c>
      <c r="AF685" s="165">
        <v>2024</v>
      </c>
      <c r="AG685" s="165">
        <v>0</v>
      </c>
      <c r="AH685" s="165" t="s">
        <v>71</v>
      </c>
      <c r="AI685" s="165" t="s">
        <v>24</v>
      </c>
      <c r="AJ685" s="165"/>
    </row>
    <row r="686" spans="28:36">
      <c r="AB686" s="165" t="str">
        <f>$A$42</f>
        <v>Sverige</v>
      </c>
      <c r="AC686" s="165" t="str">
        <f t="shared" si="453"/>
        <v>Cykel</v>
      </c>
      <c r="AD686" s="165" t="str">
        <f t="shared" si="454"/>
        <v>Cykel - Standard</v>
      </c>
      <c r="AE686" s="165" t="str">
        <f t="shared" si="455"/>
        <v>SverigeCykel - Standard</v>
      </c>
      <c r="AF686" s="165">
        <v>2024</v>
      </c>
      <c r="AG686" s="165">
        <v>0</v>
      </c>
      <c r="AH686" s="165" t="s">
        <v>71</v>
      </c>
      <c r="AI686" s="165" t="s">
        <v>24</v>
      </c>
      <c r="AJ686" s="165"/>
    </row>
    <row r="687" spans="28:36">
      <c r="AB687" s="165" t="str">
        <f>$A$43</f>
        <v>Switzerland</v>
      </c>
      <c r="AC687" s="165" t="str">
        <f t="shared" si="453"/>
        <v>Cykel</v>
      </c>
      <c r="AD687" s="165" t="str">
        <f t="shared" si="454"/>
        <v>Cykel - Standard</v>
      </c>
      <c r="AE687" s="165" t="str">
        <f t="shared" si="455"/>
        <v>SwitzerlandCykel - Standard</v>
      </c>
      <c r="AF687" s="165">
        <v>2024</v>
      </c>
      <c r="AG687" s="165">
        <v>0</v>
      </c>
      <c r="AH687" s="165" t="s">
        <v>71</v>
      </c>
      <c r="AI687" s="165" t="s">
        <v>24</v>
      </c>
      <c r="AJ687" s="165"/>
    </row>
    <row r="688" spans="28:36">
      <c r="AB688" s="165" t="str">
        <f>$A$44</f>
        <v>Ukraine</v>
      </c>
      <c r="AC688" s="165" t="str">
        <f t="shared" si="453"/>
        <v>Cykel</v>
      </c>
      <c r="AD688" s="165" t="str">
        <f t="shared" si="454"/>
        <v>Cykel - Standard</v>
      </c>
      <c r="AE688" s="165" t="str">
        <f t="shared" si="455"/>
        <v>UkraineCykel - Standard</v>
      </c>
      <c r="AF688" s="165">
        <v>2024</v>
      </c>
      <c r="AG688" s="165">
        <v>0</v>
      </c>
      <c r="AH688" s="165" t="s">
        <v>71</v>
      </c>
      <c r="AI688" s="165" t="s">
        <v>24</v>
      </c>
      <c r="AJ688" s="165"/>
    </row>
    <row r="689" spans="28:36">
      <c r="AB689" s="165" t="str">
        <f>$A$45</f>
        <v>United Kingdom</v>
      </c>
      <c r="AC689" s="165" t="str">
        <f t="shared" si="453"/>
        <v>Cykel</v>
      </c>
      <c r="AD689" s="165" t="str">
        <f t="shared" si="454"/>
        <v>Cykel - Standard</v>
      </c>
      <c r="AE689" s="165" t="str">
        <f t="shared" si="455"/>
        <v>United KingdomCykel - Standard</v>
      </c>
      <c r="AF689" s="165">
        <v>2024</v>
      </c>
      <c r="AG689" s="165">
        <v>0</v>
      </c>
      <c r="AH689" s="165" t="s">
        <v>71</v>
      </c>
      <c r="AI689" s="165" t="s">
        <v>24</v>
      </c>
      <c r="AJ689" s="165"/>
    </row>
    <row r="690" spans="28:36">
      <c r="AB690" s="165" t="str">
        <f>$A$3</f>
        <v>Albania</v>
      </c>
      <c r="AC690" s="165" t="str">
        <f t="shared" si="453"/>
        <v>Cykel</v>
      </c>
      <c r="AD690" s="165" t="str">
        <f>$Z$4</f>
        <v>Cykel - Elektrisk</v>
      </c>
      <c r="AE690" s="165" t="str">
        <f t="shared" si="455"/>
        <v>AlbaniaCykel - Elektrisk</v>
      </c>
      <c r="AF690" s="165">
        <v>2023</v>
      </c>
      <c r="AG690" s="165">
        <v>1.09E-2</v>
      </c>
      <c r="AH690" s="165" t="s">
        <v>71</v>
      </c>
      <c r="AI690" s="165" t="s">
        <v>21</v>
      </c>
      <c r="AJ690" s="165"/>
    </row>
    <row r="691" spans="28:36">
      <c r="AB691" s="165" t="str">
        <f>$A$4</f>
        <v>Andorra</v>
      </c>
      <c r="AC691" s="165" t="str">
        <f t="shared" si="453"/>
        <v>Cykel</v>
      </c>
      <c r="AD691" s="165" t="str">
        <f t="shared" ref="AD691:AD732" si="456">$Z$4</f>
        <v>Cykel - Elektrisk</v>
      </c>
      <c r="AE691" s="165" t="str">
        <f t="shared" si="455"/>
        <v>AndorraCykel - Elektrisk</v>
      </c>
      <c r="AF691" s="165">
        <v>2023</v>
      </c>
      <c r="AG691" s="165">
        <v>1.09E-2</v>
      </c>
      <c r="AH691" s="165" t="s">
        <v>71</v>
      </c>
      <c r="AI691" s="165" t="s">
        <v>21</v>
      </c>
      <c r="AJ691" s="165"/>
    </row>
    <row r="692" spans="28:36">
      <c r="AB692" s="165" t="str">
        <f>$A$5</f>
        <v>Austria</v>
      </c>
      <c r="AC692" s="165" t="str">
        <f t="shared" si="453"/>
        <v>Cykel</v>
      </c>
      <c r="AD692" s="165" t="str">
        <f t="shared" si="456"/>
        <v>Cykel - Elektrisk</v>
      </c>
      <c r="AE692" s="165" t="str">
        <f t="shared" si="455"/>
        <v>AustriaCykel - Elektrisk</v>
      </c>
      <c r="AF692" s="165">
        <v>2023</v>
      </c>
      <c r="AG692" s="165">
        <v>1.09E-2</v>
      </c>
      <c r="AH692" s="165" t="s">
        <v>71</v>
      </c>
      <c r="AI692" s="165" t="s">
        <v>21</v>
      </c>
      <c r="AJ692" s="165"/>
    </row>
    <row r="693" spans="28:36">
      <c r="AB693" s="165" t="str">
        <f>$A$6</f>
        <v>Belarus</v>
      </c>
      <c r="AC693" s="165" t="str">
        <f t="shared" si="453"/>
        <v>Cykel</v>
      </c>
      <c r="AD693" s="165" t="str">
        <f t="shared" si="456"/>
        <v>Cykel - Elektrisk</v>
      </c>
      <c r="AE693" s="165" t="str">
        <f t="shared" si="455"/>
        <v>BelarusCykel - Elektrisk</v>
      </c>
      <c r="AF693" s="165">
        <v>2023</v>
      </c>
      <c r="AG693" s="165">
        <v>1.09E-2</v>
      </c>
      <c r="AH693" s="165" t="s">
        <v>71</v>
      </c>
      <c r="AI693" s="165" t="s">
        <v>21</v>
      </c>
      <c r="AJ693" s="165"/>
    </row>
    <row r="694" spans="28:36">
      <c r="AB694" s="165" t="str">
        <f>$A$7</f>
        <v>Belgium</v>
      </c>
      <c r="AC694" s="165" t="str">
        <f t="shared" si="453"/>
        <v>Cykel</v>
      </c>
      <c r="AD694" s="165" t="str">
        <f t="shared" si="456"/>
        <v>Cykel - Elektrisk</v>
      </c>
      <c r="AE694" s="165" t="str">
        <f t="shared" si="455"/>
        <v>BelgiumCykel - Elektrisk</v>
      </c>
      <c r="AF694" s="165">
        <v>2025</v>
      </c>
      <c r="AG694" s="178">
        <v>3.0999999999999999E-3</v>
      </c>
      <c r="AH694" s="165" t="s">
        <v>71</v>
      </c>
      <c r="AI694" s="165" t="s">
        <v>30</v>
      </c>
      <c r="AJ694" s="165"/>
    </row>
    <row r="695" spans="28:36">
      <c r="AB695" s="165" t="str">
        <f>$A$8</f>
        <v>Bosnia and Herzegovina</v>
      </c>
      <c r="AC695" s="165" t="str">
        <f t="shared" si="453"/>
        <v>Cykel</v>
      </c>
      <c r="AD695" s="165" t="str">
        <f t="shared" si="456"/>
        <v>Cykel - Elektrisk</v>
      </c>
      <c r="AE695" s="165" t="str">
        <f t="shared" si="455"/>
        <v>Bosnia and HerzegovinaCykel - Elektrisk</v>
      </c>
      <c r="AF695" s="165">
        <v>2023</v>
      </c>
      <c r="AG695" s="165">
        <v>1.09E-2</v>
      </c>
      <c r="AH695" s="165" t="s">
        <v>71</v>
      </c>
      <c r="AI695" s="165" t="s">
        <v>21</v>
      </c>
      <c r="AJ695" s="165"/>
    </row>
    <row r="696" spans="28:36">
      <c r="AB696" s="165" t="str">
        <f>$A$9</f>
        <v>Bulgaria</v>
      </c>
      <c r="AC696" s="165" t="str">
        <f t="shared" si="453"/>
        <v>Cykel</v>
      </c>
      <c r="AD696" s="165" t="str">
        <f t="shared" si="456"/>
        <v>Cykel - Elektrisk</v>
      </c>
      <c r="AE696" s="165" t="str">
        <f t="shared" si="455"/>
        <v>BulgariaCykel - Elektrisk</v>
      </c>
      <c r="AF696" s="165">
        <v>2023</v>
      </c>
      <c r="AG696" s="165">
        <v>1.09E-2</v>
      </c>
      <c r="AH696" s="165" t="s">
        <v>71</v>
      </c>
      <c r="AI696" s="165" t="s">
        <v>21</v>
      </c>
      <c r="AJ696" s="165"/>
    </row>
    <row r="697" spans="28:36">
      <c r="AB697" s="165" t="str">
        <f>$A$10</f>
        <v>Croatia</v>
      </c>
      <c r="AC697" s="165" t="str">
        <f t="shared" si="453"/>
        <v>Cykel</v>
      </c>
      <c r="AD697" s="165" t="str">
        <f t="shared" si="456"/>
        <v>Cykel - Elektrisk</v>
      </c>
      <c r="AE697" s="165" t="str">
        <f t="shared" si="455"/>
        <v>CroatiaCykel - Elektrisk</v>
      </c>
      <c r="AF697" s="165">
        <v>2023</v>
      </c>
      <c r="AG697" s="165">
        <v>1.09E-2</v>
      </c>
      <c r="AH697" s="165" t="s">
        <v>71</v>
      </c>
      <c r="AI697" s="165" t="s">
        <v>21</v>
      </c>
      <c r="AJ697" s="165"/>
    </row>
    <row r="698" spans="28:36">
      <c r="AB698" s="165" t="str">
        <f>$A$11</f>
        <v>Cyprus</v>
      </c>
      <c r="AC698" s="165" t="str">
        <f t="shared" si="453"/>
        <v>Cykel</v>
      </c>
      <c r="AD698" s="165" t="str">
        <f t="shared" si="456"/>
        <v>Cykel - Elektrisk</v>
      </c>
      <c r="AE698" s="165" t="str">
        <f>AB698&amp;AD698</f>
        <v>CyprusCykel - Elektrisk</v>
      </c>
      <c r="AF698" s="165">
        <v>2023</v>
      </c>
      <c r="AG698" s="165">
        <v>1.09E-2</v>
      </c>
      <c r="AH698" s="165" t="s">
        <v>71</v>
      </c>
      <c r="AI698" s="165" t="s">
        <v>21</v>
      </c>
      <c r="AJ698" s="165"/>
    </row>
    <row r="699" spans="28:36">
      <c r="AB699" s="165" t="str">
        <f>$A$12</f>
        <v>Czechia</v>
      </c>
      <c r="AC699" s="165" t="str">
        <f t="shared" si="453"/>
        <v>Cykel</v>
      </c>
      <c r="AD699" s="165" t="str">
        <f t="shared" si="456"/>
        <v>Cykel - Elektrisk</v>
      </c>
      <c r="AE699" s="165" t="str">
        <f t="shared" si="455"/>
        <v>CzechiaCykel - Elektrisk</v>
      </c>
      <c r="AF699" s="165">
        <v>2023</v>
      </c>
      <c r="AG699" s="165">
        <v>1.09E-2</v>
      </c>
      <c r="AH699" s="165" t="s">
        <v>71</v>
      </c>
      <c r="AI699" s="165" t="s">
        <v>21</v>
      </c>
      <c r="AJ699" s="165"/>
    </row>
    <row r="700" spans="28:36">
      <c r="AB700" s="165" t="str">
        <f>$A$13</f>
        <v>Denmark</v>
      </c>
      <c r="AC700" s="165" t="str">
        <f t="shared" si="453"/>
        <v>Cykel</v>
      </c>
      <c r="AD700" s="165" t="str">
        <f t="shared" si="456"/>
        <v>Cykel - Elektrisk</v>
      </c>
      <c r="AE700" s="165" t="str">
        <f t="shared" si="455"/>
        <v>DenmarkCykel - Elektrisk</v>
      </c>
      <c r="AF700" s="165">
        <v>2023</v>
      </c>
      <c r="AG700" s="165">
        <v>1.09E-2</v>
      </c>
      <c r="AH700" s="165" t="s">
        <v>71</v>
      </c>
      <c r="AI700" s="165" t="s">
        <v>21</v>
      </c>
      <c r="AJ700" s="165"/>
    </row>
    <row r="701" spans="28:36">
      <c r="AB701" s="165" t="str">
        <f>$A$14</f>
        <v>Estonia</v>
      </c>
      <c r="AC701" s="165" t="str">
        <f t="shared" si="453"/>
        <v>Cykel</v>
      </c>
      <c r="AD701" s="165" t="str">
        <f t="shared" si="456"/>
        <v>Cykel - Elektrisk</v>
      </c>
      <c r="AE701" s="165" t="str">
        <f t="shared" si="455"/>
        <v>EstoniaCykel - Elektrisk</v>
      </c>
      <c r="AF701" s="165">
        <v>2023</v>
      </c>
      <c r="AG701" s="165">
        <v>1.09E-2</v>
      </c>
      <c r="AH701" s="165" t="s">
        <v>71</v>
      </c>
      <c r="AI701" s="165" t="s">
        <v>21</v>
      </c>
      <c r="AJ701" s="165"/>
    </row>
    <row r="702" spans="28:36">
      <c r="AB702" s="165" t="str">
        <f>$A$15</f>
        <v>Finland</v>
      </c>
      <c r="AC702" s="165" t="str">
        <f t="shared" si="453"/>
        <v>Cykel</v>
      </c>
      <c r="AD702" s="165" t="str">
        <f t="shared" si="456"/>
        <v>Cykel - Elektrisk</v>
      </c>
      <c r="AE702" s="165" t="str">
        <f t="shared" si="455"/>
        <v>FinlandCykel - Elektrisk</v>
      </c>
      <c r="AF702" s="165">
        <v>2023</v>
      </c>
      <c r="AG702" s="165">
        <v>1.09E-2</v>
      </c>
      <c r="AH702" s="165" t="s">
        <v>71</v>
      </c>
      <c r="AI702" s="165" t="s">
        <v>21</v>
      </c>
      <c r="AJ702" s="165"/>
    </row>
    <row r="703" spans="28:36">
      <c r="AB703" s="165" t="str">
        <f>$A$16</f>
        <v>France</v>
      </c>
      <c r="AC703" s="165" t="str">
        <f t="shared" si="453"/>
        <v>Cykel</v>
      </c>
      <c r="AD703" s="165" t="str">
        <f t="shared" si="456"/>
        <v>Cykel - Elektrisk</v>
      </c>
      <c r="AE703" s="165" t="str">
        <f t="shared" si="455"/>
        <v>FranceCykel - Elektrisk</v>
      </c>
      <c r="AF703" s="165">
        <v>2023</v>
      </c>
      <c r="AG703" s="165">
        <v>1.09E-2</v>
      </c>
      <c r="AH703" s="165" t="s">
        <v>71</v>
      </c>
      <c r="AI703" s="165" t="s">
        <v>21</v>
      </c>
      <c r="AJ703" s="165"/>
    </row>
    <row r="704" spans="28:36">
      <c r="AB704" s="165" t="str">
        <f>$A$17</f>
        <v>Germany</v>
      </c>
      <c r="AC704" s="165" t="str">
        <f t="shared" si="453"/>
        <v>Cykel</v>
      </c>
      <c r="AD704" s="165" t="str">
        <f t="shared" si="456"/>
        <v>Cykel - Elektrisk</v>
      </c>
      <c r="AE704" s="165" t="str">
        <f t="shared" si="455"/>
        <v>GermanyCykel - Elektrisk</v>
      </c>
      <c r="AF704" s="165">
        <v>2023</v>
      </c>
      <c r="AG704" s="165">
        <v>1.09E-2</v>
      </c>
      <c r="AH704" s="165" t="s">
        <v>71</v>
      </c>
      <c r="AI704" s="165" t="s">
        <v>21</v>
      </c>
      <c r="AJ704" s="165"/>
    </row>
    <row r="705" spans="28:36">
      <c r="AB705" s="165" t="str">
        <f>$A$18</f>
        <v>Greece</v>
      </c>
      <c r="AC705" s="165" t="str">
        <f t="shared" si="453"/>
        <v>Cykel</v>
      </c>
      <c r="AD705" s="165" t="str">
        <f t="shared" si="456"/>
        <v>Cykel - Elektrisk</v>
      </c>
      <c r="AE705" s="165" t="str">
        <f t="shared" si="455"/>
        <v>GreeceCykel - Elektrisk</v>
      </c>
      <c r="AF705" s="165">
        <v>2023</v>
      </c>
      <c r="AG705" s="165">
        <v>1.09E-2</v>
      </c>
      <c r="AH705" s="165" t="s">
        <v>71</v>
      </c>
      <c r="AI705" s="165" t="s">
        <v>21</v>
      </c>
      <c r="AJ705" s="165"/>
    </row>
    <row r="706" spans="28:36">
      <c r="AB706" s="165" t="str">
        <f>$A$19</f>
        <v>Hungary</v>
      </c>
      <c r="AC706" s="165" t="str">
        <f t="shared" si="453"/>
        <v>Cykel</v>
      </c>
      <c r="AD706" s="165" t="str">
        <f t="shared" si="456"/>
        <v>Cykel - Elektrisk</v>
      </c>
      <c r="AE706" s="165" t="str">
        <f t="shared" si="455"/>
        <v>HungaryCykel - Elektrisk</v>
      </c>
      <c r="AF706" s="165">
        <v>2023</v>
      </c>
      <c r="AG706" s="165">
        <v>1.09E-2</v>
      </c>
      <c r="AH706" s="165" t="s">
        <v>71</v>
      </c>
      <c r="AI706" s="165" t="s">
        <v>21</v>
      </c>
      <c r="AJ706" s="165"/>
    </row>
    <row r="707" spans="28:36">
      <c r="AB707" s="165" t="str">
        <f>$A$20</f>
        <v>Iceland</v>
      </c>
      <c r="AC707" s="165" t="str">
        <f t="shared" si="453"/>
        <v>Cykel</v>
      </c>
      <c r="AD707" s="165" t="str">
        <f t="shared" si="456"/>
        <v>Cykel - Elektrisk</v>
      </c>
      <c r="AE707" s="165" t="str">
        <f t="shared" si="455"/>
        <v>IcelandCykel - Elektrisk</v>
      </c>
      <c r="AF707" s="165">
        <v>2023</v>
      </c>
      <c r="AG707" s="165">
        <v>1.09E-2</v>
      </c>
      <c r="AH707" s="165" t="s">
        <v>71</v>
      </c>
      <c r="AI707" s="165" t="s">
        <v>21</v>
      </c>
      <c r="AJ707" s="165"/>
    </row>
    <row r="708" spans="28:36">
      <c r="AB708" s="165" t="str">
        <f>$A$21</f>
        <v>Ireland</v>
      </c>
      <c r="AC708" s="165" t="str">
        <f t="shared" si="453"/>
        <v>Cykel</v>
      </c>
      <c r="AD708" s="165" t="str">
        <f t="shared" si="456"/>
        <v>Cykel - Elektrisk</v>
      </c>
      <c r="AE708" s="165" t="str">
        <f t="shared" si="455"/>
        <v>IrelandCykel - Elektrisk</v>
      </c>
      <c r="AF708" s="165">
        <v>2023</v>
      </c>
      <c r="AG708" s="165">
        <v>1.09E-2</v>
      </c>
      <c r="AH708" s="165" t="s">
        <v>71</v>
      </c>
      <c r="AI708" s="165" t="s">
        <v>21</v>
      </c>
      <c r="AJ708" s="165"/>
    </row>
    <row r="709" spans="28:36">
      <c r="AB709" s="165" t="str">
        <f>$A$22</f>
        <v>Italy</v>
      </c>
      <c r="AC709" s="165" t="str">
        <f t="shared" si="453"/>
        <v>Cykel</v>
      </c>
      <c r="AD709" s="165" t="str">
        <f t="shared" si="456"/>
        <v>Cykel - Elektrisk</v>
      </c>
      <c r="AE709" s="165" t="str">
        <f t="shared" si="455"/>
        <v>ItalyCykel - Elektrisk</v>
      </c>
      <c r="AF709" s="165">
        <v>2023</v>
      </c>
      <c r="AG709" s="165">
        <v>1.09E-2</v>
      </c>
      <c r="AH709" s="165" t="s">
        <v>71</v>
      </c>
      <c r="AI709" s="165" t="s">
        <v>21</v>
      </c>
      <c r="AJ709" s="165"/>
    </row>
    <row r="710" spans="28:36">
      <c r="AB710" s="165" t="str">
        <f>$A$23</f>
        <v>Latvia</v>
      </c>
      <c r="AC710" s="165" t="str">
        <f t="shared" si="453"/>
        <v>Cykel</v>
      </c>
      <c r="AD710" s="165" t="str">
        <f t="shared" si="456"/>
        <v>Cykel - Elektrisk</v>
      </c>
      <c r="AE710" s="165" t="str">
        <f t="shared" si="455"/>
        <v>LatviaCykel - Elektrisk</v>
      </c>
      <c r="AF710" s="165">
        <v>2023</v>
      </c>
      <c r="AG710" s="165">
        <v>1.09E-2</v>
      </c>
      <c r="AH710" s="165" t="s">
        <v>71</v>
      </c>
      <c r="AI710" s="165" t="s">
        <v>21</v>
      </c>
      <c r="AJ710" s="165"/>
    </row>
    <row r="711" spans="28:36">
      <c r="AB711" s="165" t="str">
        <f>$A$24</f>
        <v>Liechtenstein</v>
      </c>
      <c r="AC711" s="165" t="str">
        <f t="shared" si="453"/>
        <v>Cykel</v>
      </c>
      <c r="AD711" s="165" t="str">
        <f t="shared" si="456"/>
        <v>Cykel - Elektrisk</v>
      </c>
      <c r="AE711" s="165" t="str">
        <f t="shared" si="455"/>
        <v>LiechtensteinCykel - Elektrisk</v>
      </c>
      <c r="AF711" s="165">
        <v>2023</v>
      </c>
      <c r="AG711" s="165">
        <v>1.09E-2</v>
      </c>
      <c r="AH711" s="165" t="s">
        <v>71</v>
      </c>
      <c r="AI711" s="165" t="s">
        <v>21</v>
      </c>
      <c r="AJ711" s="165"/>
    </row>
    <row r="712" spans="28:36">
      <c r="AB712" s="165" t="str">
        <f>$A$25</f>
        <v>Lithuania</v>
      </c>
      <c r="AC712" s="165" t="str">
        <f t="shared" ref="AC712:AC732" si="457">$V$2</f>
        <v>Cykel</v>
      </c>
      <c r="AD712" s="165" t="str">
        <f t="shared" si="456"/>
        <v>Cykel - Elektrisk</v>
      </c>
      <c r="AE712" s="165" t="str">
        <f t="shared" si="455"/>
        <v>LithuaniaCykel - Elektrisk</v>
      </c>
      <c r="AF712" s="165">
        <v>2023</v>
      </c>
      <c r="AG712" s="165">
        <v>1.09E-2</v>
      </c>
      <c r="AH712" s="165" t="s">
        <v>71</v>
      </c>
      <c r="AI712" s="165" t="s">
        <v>21</v>
      </c>
      <c r="AJ712" s="165"/>
    </row>
    <row r="713" spans="28:36">
      <c r="AB713" s="165" t="str">
        <f>$A$26</f>
        <v>Luxembourg</v>
      </c>
      <c r="AC713" s="165" t="str">
        <f t="shared" si="457"/>
        <v>Cykel</v>
      </c>
      <c r="AD713" s="165" t="str">
        <f t="shared" si="456"/>
        <v>Cykel - Elektrisk</v>
      </c>
      <c r="AE713" s="165" t="str">
        <f t="shared" si="455"/>
        <v>LuxembourgCykel - Elektrisk</v>
      </c>
      <c r="AF713" s="165">
        <v>2023</v>
      </c>
      <c r="AG713" s="165">
        <v>1.09E-2</v>
      </c>
      <c r="AH713" s="165" t="s">
        <v>71</v>
      </c>
      <c r="AI713" s="165" t="s">
        <v>21</v>
      </c>
      <c r="AJ713" s="165"/>
    </row>
    <row r="714" spans="28:36">
      <c r="AB714" s="165" t="str">
        <f>$A$27</f>
        <v>Malta</v>
      </c>
      <c r="AC714" s="165" t="str">
        <f t="shared" si="457"/>
        <v>Cykel</v>
      </c>
      <c r="AD714" s="165" t="str">
        <f t="shared" si="456"/>
        <v>Cykel - Elektrisk</v>
      </c>
      <c r="AE714" s="165" t="str">
        <f t="shared" si="455"/>
        <v>MaltaCykel - Elektrisk</v>
      </c>
      <c r="AF714" s="165">
        <v>2023</v>
      </c>
      <c r="AG714" s="165">
        <v>1.09E-2</v>
      </c>
      <c r="AH714" s="165" t="s">
        <v>71</v>
      </c>
      <c r="AI714" s="165" t="s">
        <v>21</v>
      </c>
      <c r="AJ714" s="165"/>
    </row>
    <row r="715" spans="28:36">
      <c r="AB715" s="165" t="str">
        <f>$A$28</f>
        <v>Moldova</v>
      </c>
      <c r="AC715" s="165" t="str">
        <f t="shared" si="457"/>
        <v>Cykel</v>
      </c>
      <c r="AD715" s="165" t="str">
        <f t="shared" si="456"/>
        <v>Cykel - Elektrisk</v>
      </c>
      <c r="AE715" s="165" t="str">
        <f t="shared" si="455"/>
        <v>MoldovaCykel - Elektrisk</v>
      </c>
      <c r="AF715" s="165">
        <v>2023</v>
      </c>
      <c r="AG715" s="165">
        <v>1.09E-2</v>
      </c>
      <c r="AH715" s="165" t="s">
        <v>71</v>
      </c>
      <c r="AI715" s="165" t="s">
        <v>21</v>
      </c>
      <c r="AJ715" s="165"/>
    </row>
    <row r="716" spans="28:36">
      <c r="AB716" s="165" t="str">
        <f>$A$29</f>
        <v>Monaco</v>
      </c>
      <c r="AC716" s="165" t="str">
        <f t="shared" si="457"/>
        <v>Cykel</v>
      </c>
      <c r="AD716" s="165" t="str">
        <f t="shared" si="456"/>
        <v>Cykel - Elektrisk</v>
      </c>
      <c r="AE716" s="165" t="str">
        <f t="shared" si="455"/>
        <v>MonacoCykel - Elektrisk</v>
      </c>
      <c r="AF716" s="165">
        <v>2023</v>
      </c>
      <c r="AG716" s="165">
        <v>1.09E-2</v>
      </c>
      <c r="AH716" s="165" t="s">
        <v>71</v>
      </c>
      <c r="AI716" s="165" t="s">
        <v>21</v>
      </c>
      <c r="AJ716" s="165"/>
    </row>
    <row r="717" spans="28:36">
      <c r="AB717" s="165" t="str">
        <f>$A$30</f>
        <v>Montenegro</v>
      </c>
      <c r="AC717" s="165" t="str">
        <f t="shared" si="457"/>
        <v>Cykel</v>
      </c>
      <c r="AD717" s="165" t="str">
        <f t="shared" si="456"/>
        <v>Cykel - Elektrisk</v>
      </c>
      <c r="AE717" s="165" t="str">
        <f t="shared" si="455"/>
        <v>MontenegroCykel - Elektrisk</v>
      </c>
      <c r="AF717" s="165">
        <v>2023</v>
      </c>
      <c r="AG717" s="165">
        <v>1.09E-2</v>
      </c>
      <c r="AH717" s="165" t="s">
        <v>71</v>
      </c>
      <c r="AI717" s="165" t="s">
        <v>21</v>
      </c>
      <c r="AJ717" s="165"/>
    </row>
    <row r="718" spans="28:36">
      <c r="AB718" s="165" t="str">
        <f>$A$31</f>
        <v>Netherlands</v>
      </c>
      <c r="AC718" s="165" t="str">
        <f t="shared" si="457"/>
        <v>Cykel</v>
      </c>
      <c r="AD718" s="165" t="str">
        <f t="shared" si="456"/>
        <v>Cykel - Elektrisk</v>
      </c>
      <c r="AE718" s="165" t="str">
        <f t="shared" si="455"/>
        <v>NetherlandsCykel - Elektrisk</v>
      </c>
      <c r="AF718" s="165">
        <v>2025</v>
      </c>
      <c r="AG718" s="178">
        <v>3.0999999999999999E-3</v>
      </c>
      <c r="AH718" s="165" t="s">
        <v>71</v>
      </c>
      <c r="AI718" s="169" t="s">
        <v>125</v>
      </c>
      <c r="AJ718" s="165"/>
    </row>
    <row r="719" spans="28:36">
      <c r="AB719" s="165" t="str">
        <f>$A$32</f>
        <v>North Macedonia</v>
      </c>
      <c r="AC719" s="165" t="str">
        <f t="shared" si="457"/>
        <v>Cykel</v>
      </c>
      <c r="AD719" s="165" t="str">
        <f t="shared" si="456"/>
        <v>Cykel - Elektrisk</v>
      </c>
      <c r="AE719" s="165" t="str">
        <f t="shared" si="455"/>
        <v>North MacedoniaCykel - Elektrisk</v>
      </c>
      <c r="AF719" s="165">
        <v>2023</v>
      </c>
      <c r="AG719" s="165">
        <v>1.09E-2</v>
      </c>
      <c r="AH719" s="165" t="s">
        <v>71</v>
      </c>
      <c r="AI719" s="165" t="s">
        <v>21</v>
      </c>
      <c r="AJ719" s="165"/>
    </row>
    <row r="720" spans="28:36">
      <c r="AB720" s="165" t="str">
        <f>$A$33</f>
        <v>Norway</v>
      </c>
      <c r="AC720" s="165" t="str">
        <f t="shared" si="457"/>
        <v>Cykel</v>
      </c>
      <c r="AD720" s="165" t="str">
        <f t="shared" si="456"/>
        <v>Cykel - Elektrisk</v>
      </c>
      <c r="AE720" s="165" t="str">
        <f t="shared" ref="AE720:AE780" si="458">AB720&amp;AD720</f>
        <v>NorwayCykel - Elektrisk</v>
      </c>
      <c r="AF720" s="165">
        <v>2023</v>
      </c>
      <c r="AG720" s="165">
        <v>1.09E-2</v>
      </c>
      <c r="AH720" s="165" t="s">
        <v>71</v>
      </c>
      <c r="AI720" s="165" t="s">
        <v>21</v>
      </c>
      <c r="AJ720" s="165"/>
    </row>
    <row r="721" spans="28:36">
      <c r="AB721" s="165" t="str">
        <f>$A$34</f>
        <v>Poland</v>
      </c>
      <c r="AC721" s="165" t="str">
        <f t="shared" si="457"/>
        <v>Cykel</v>
      </c>
      <c r="AD721" s="165" t="str">
        <f t="shared" si="456"/>
        <v>Cykel - Elektrisk</v>
      </c>
      <c r="AE721" s="165" t="str">
        <f t="shared" si="458"/>
        <v>PolandCykel - Elektrisk</v>
      </c>
      <c r="AF721" s="165">
        <v>2023</v>
      </c>
      <c r="AG721" s="165">
        <v>1.09E-2</v>
      </c>
      <c r="AH721" s="165" t="s">
        <v>71</v>
      </c>
      <c r="AI721" s="165" t="s">
        <v>21</v>
      </c>
      <c r="AJ721" s="165"/>
    </row>
    <row r="722" spans="28:36">
      <c r="AB722" s="165" t="str">
        <f>$A$35</f>
        <v>Portugal</v>
      </c>
      <c r="AC722" s="165" t="str">
        <f t="shared" si="457"/>
        <v>Cykel</v>
      </c>
      <c r="AD722" s="165" t="str">
        <f t="shared" si="456"/>
        <v>Cykel - Elektrisk</v>
      </c>
      <c r="AE722" s="165" t="str">
        <f t="shared" si="458"/>
        <v>PortugalCykel - Elektrisk</v>
      </c>
      <c r="AF722" s="165">
        <v>2023</v>
      </c>
      <c r="AG722" s="165">
        <v>1.09E-2</v>
      </c>
      <c r="AH722" s="165" t="s">
        <v>71</v>
      </c>
      <c r="AI722" s="165" t="s">
        <v>21</v>
      </c>
      <c r="AJ722" s="165"/>
    </row>
    <row r="723" spans="28:36">
      <c r="AB723" s="165" t="str">
        <f>$A$36</f>
        <v>Romania</v>
      </c>
      <c r="AC723" s="165" t="str">
        <f t="shared" si="457"/>
        <v>Cykel</v>
      </c>
      <c r="AD723" s="165" t="str">
        <f t="shared" si="456"/>
        <v>Cykel - Elektrisk</v>
      </c>
      <c r="AE723" s="165" t="str">
        <f t="shared" si="458"/>
        <v>RomaniaCykel - Elektrisk</v>
      </c>
      <c r="AF723" s="165">
        <v>2023</v>
      </c>
      <c r="AG723" s="165">
        <v>1.09E-2</v>
      </c>
      <c r="AH723" s="165" t="s">
        <v>71</v>
      </c>
      <c r="AI723" s="165" t="s">
        <v>21</v>
      </c>
      <c r="AJ723" s="165"/>
    </row>
    <row r="724" spans="28:36">
      <c r="AB724" s="165" t="str">
        <f>$A$37</f>
        <v>San Marino</v>
      </c>
      <c r="AC724" s="165" t="str">
        <f t="shared" si="457"/>
        <v>Cykel</v>
      </c>
      <c r="AD724" s="165" t="str">
        <f t="shared" si="456"/>
        <v>Cykel - Elektrisk</v>
      </c>
      <c r="AE724" s="165" t="str">
        <f t="shared" si="458"/>
        <v>San MarinoCykel - Elektrisk</v>
      </c>
      <c r="AF724" s="165">
        <v>2023</v>
      </c>
      <c r="AG724" s="165">
        <v>1.09E-2</v>
      </c>
      <c r="AH724" s="165" t="s">
        <v>71</v>
      </c>
      <c r="AI724" s="165" t="s">
        <v>21</v>
      </c>
      <c r="AJ724" s="165"/>
    </row>
    <row r="725" spans="28:36">
      <c r="AB725" s="165" t="str">
        <f>$A$38</f>
        <v>Serbia</v>
      </c>
      <c r="AC725" s="165" t="str">
        <f t="shared" si="457"/>
        <v>Cykel</v>
      </c>
      <c r="AD725" s="165" t="str">
        <f t="shared" si="456"/>
        <v>Cykel - Elektrisk</v>
      </c>
      <c r="AE725" s="165" t="str">
        <f t="shared" si="458"/>
        <v>SerbiaCykel - Elektrisk</v>
      </c>
      <c r="AF725" s="165">
        <v>2023</v>
      </c>
      <c r="AG725" s="165">
        <v>1.09E-2</v>
      </c>
      <c r="AH725" s="165" t="s">
        <v>71</v>
      </c>
      <c r="AI725" s="165" t="s">
        <v>21</v>
      </c>
      <c r="AJ725" s="165"/>
    </row>
    <row r="726" spans="28:36">
      <c r="AB726" s="165" t="str">
        <f>$A$39</f>
        <v>Slovakia</v>
      </c>
      <c r="AC726" s="165" t="str">
        <f t="shared" si="457"/>
        <v>Cykel</v>
      </c>
      <c r="AD726" s="165" t="str">
        <f t="shared" si="456"/>
        <v>Cykel - Elektrisk</v>
      </c>
      <c r="AE726" s="165" t="str">
        <f t="shared" si="458"/>
        <v>SlovakiaCykel - Elektrisk</v>
      </c>
      <c r="AF726" s="165">
        <v>2023</v>
      </c>
      <c r="AG726" s="165">
        <v>1.09E-2</v>
      </c>
      <c r="AH726" s="165" t="s">
        <v>71</v>
      </c>
      <c r="AI726" s="165" t="s">
        <v>21</v>
      </c>
      <c r="AJ726" s="165"/>
    </row>
    <row r="727" spans="28:36">
      <c r="AB727" s="165" t="str">
        <f>$A$40</f>
        <v>Slovenia</v>
      </c>
      <c r="AC727" s="165" t="str">
        <f t="shared" si="457"/>
        <v>Cykel</v>
      </c>
      <c r="AD727" s="165" t="str">
        <f t="shared" si="456"/>
        <v>Cykel - Elektrisk</v>
      </c>
      <c r="AE727" s="165" t="str">
        <f t="shared" si="458"/>
        <v>SloveniaCykel - Elektrisk</v>
      </c>
      <c r="AF727" s="165">
        <v>2023</v>
      </c>
      <c r="AG727" s="165">
        <v>1.09E-2</v>
      </c>
      <c r="AH727" s="165" t="s">
        <v>71</v>
      </c>
      <c r="AI727" s="165" t="s">
        <v>21</v>
      </c>
      <c r="AJ727" s="165"/>
    </row>
    <row r="728" spans="28:36">
      <c r="AB728" s="165" t="str">
        <f>$A$41</f>
        <v>Spain</v>
      </c>
      <c r="AC728" s="165" t="str">
        <f t="shared" si="457"/>
        <v>Cykel</v>
      </c>
      <c r="AD728" s="165" t="str">
        <f t="shared" si="456"/>
        <v>Cykel - Elektrisk</v>
      </c>
      <c r="AE728" s="165" t="str">
        <f t="shared" si="458"/>
        <v>SpainCykel - Elektrisk</v>
      </c>
      <c r="AF728" s="165">
        <v>2023</v>
      </c>
      <c r="AG728" s="165">
        <v>1.09E-2</v>
      </c>
      <c r="AH728" s="165" t="s">
        <v>71</v>
      </c>
      <c r="AI728" s="165" t="s">
        <v>21</v>
      </c>
      <c r="AJ728" s="165"/>
    </row>
    <row r="729" spans="28:36">
      <c r="AB729" s="165" t="str">
        <f>$A$42</f>
        <v>Sverige</v>
      </c>
      <c r="AC729" s="165" t="str">
        <f t="shared" si="457"/>
        <v>Cykel</v>
      </c>
      <c r="AD729" s="165" t="str">
        <f t="shared" si="456"/>
        <v>Cykel - Elektrisk</v>
      </c>
      <c r="AE729" s="165" t="str">
        <f t="shared" si="458"/>
        <v>SverigeCykel - Elektrisk</v>
      </c>
      <c r="AF729" s="165">
        <v>2023</v>
      </c>
      <c r="AG729" s="165">
        <v>1.09E-2</v>
      </c>
      <c r="AH729" s="165" t="s">
        <v>71</v>
      </c>
      <c r="AI729" s="165" t="s">
        <v>21</v>
      </c>
      <c r="AJ729" s="165"/>
    </row>
    <row r="730" spans="28:36">
      <c r="AB730" s="165" t="str">
        <f>$A$43</f>
        <v>Switzerland</v>
      </c>
      <c r="AC730" s="165" t="str">
        <f t="shared" si="457"/>
        <v>Cykel</v>
      </c>
      <c r="AD730" s="165" t="str">
        <f t="shared" si="456"/>
        <v>Cykel - Elektrisk</v>
      </c>
      <c r="AE730" s="165" t="str">
        <f t="shared" si="458"/>
        <v>SwitzerlandCykel - Elektrisk</v>
      </c>
      <c r="AF730" s="165">
        <v>2023</v>
      </c>
      <c r="AG730" s="165">
        <v>1.09E-2</v>
      </c>
      <c r="AH730" s="165" t="s">
        <v>71</v>
      </c>
      <c r="AI730" s="165" t="s">
        <v>21</v>
      </c>
      <c r="AJ730" s="165"/>
    </row>
    <row r="731" spans="28:36">
      <c r="AB731" s="165" t="str">
        <f>$A$44</f>
        <v>Ukraine</v>
      </c>
      <c r="AC731" s="165" t="str">
        <f t="shared" si="457"/>
        <v>Cykel</v>
      </c>
      <c r="AD731" s="165" t="str">
        <f t="shared" si="456"/>
        <v>Cykel - Elektrisk</v>
      </c>
      <c r="AE731" s="165" t="str">
        <f t="shared" si="458"/>
        <v>UkraineCykel - Elektrisk</v>
      </c>
      <c r="AF731" s="165">
        <v>2023</v>
      </c>
      <c r="AG731" s="165">
        <v>1.09E-2</v>
      </c>
      <c r="AH731" s="165" t="s">
        <v>71</v>
      </c>
      <c r="AI731" s="165" t="s">
        <v>21</v>
      </c>
      <c r="AJ731" s="165"/>
    </row>
    <row r="732" spans="28:36">
      <c r="AB732" s="165" t="str">
        <f>$A$45</f>
        <v>United Kingdom</v>
      </c>
      <c r="AC732" s="165" t="str">
        <f t="shared" si="457"/>
        <v>Cykel</v>
      </c>
      <c r="AD732" s="165" t="str">
        <f t="shared" si="456"/>
        <v>Cykel - Elektrisk</v>
      </c>
      <c r="AE732" s="165" t="str">
        <f t="shared" si="458"/>
        <v>United KingdomCykel - Elektrisk</v>
      </c>
      <c r="AF732" s="165">
        <v>2023</v>
      </c>
      <c r="AG732" s="165">
        <v>1.09E-2</v>
      </c>
      <c r="AH732" s="165" t="s">
        <v>71</v>
      </c>
      <c r="AI732" s="165" t="s">
        <v>21</v>
      </c>
      <c r="AJ732" s="165"/>
    </row>
    <row r="733" spans="28:36">
      <c r="AB733" s="165" t="str">
        <f t="shared" ref="AB733:AB736" si="459">$A$3</f>
        <v>Albania</v>
      </c>
      <c r="AC733" s="177" t="str">
        <f>$V$4</f>
        <v>Bil</v>
      </c>
      <c r="AD733" s="165" t="str">
        <f>$Z$6</f>
        <v>Bil - Generisk</v>
      </c>
      <c r="AE733" s="177" t="str">
        <f t="shared" si="458"/>
        <v>AlbaniaBil - Generisk</v>
      </c>
      <c r="AF733" s="177">
        <v>2024</v>
      </c>
      <c r="AG733" s="177">
        <v>0.21773999999999999</v>
      </c>
      <c r="AH733" s="177" t="s">
        <v>77</v>
      </c>
      <c r="AI733" s="177" t="s">
        <v>24</v>
      </c>
      <c r="AJ733" s="165"/>
    </row>
    <row r="734" spans="28:36">
      <c r="AB734" s="165" t="str">
        <f t="shared" si="459"/>
        <v>Albania</v>
      </c>
      <c r="AC734" s="177" t="str">
        <f t="shared" ref="AC734:AC797" si="460">$V$4</f>
        <v>Bil</v>
      </c>
      <c r="AD734" s="165" t="str">
        <f>$Z$8</f>
        <v>Bil - Diesel</v>
      </c>
      <c r="AE734" s="177" t="str">
        <f t="shared" si="458"/>
        <v>AlbaniaBil - Diesel</v>
      </c>
      <c r="AF734" s="177">
        <v>2024</v>
      </c>
      <c r="AG734" s="180">
        <v>0.21129999999999999</v>
      </c>
      <c r="AH734" s="177" t="s">
        <v>77</v>
      </c>
      <c r="AI734" s="177" t="s">
        <v>24</v>
      </c>
      <c r="AJ734" s="165"/>
    </row>
    <row r="735" spans="28:36">
      <c r="AB735" s="165" t="str">
        <f t="shared" si="459"/>
        <v>Albania</v>
      </c>
      <c r="AC735" s="177" t="str">
        <f t="shared" si="460"/>
        <v>Bil</v>
      </c>
      <c r="AD735" s="165" t="str">
        <f>$Z$7</f>
        <v>Bil - Bensin</v>
      </c>
      <c r="AE735" s="177" t="str">
        <f t="shared" si="458"/>
        <v>AlbaniaBil - Bensin</v>
      </c>
      <c r="AF735" s="177">
        <v>2024</v>
      </c>
      <c r="AG735" s="180">
        <v>0.21049000000000001</v>
      </c>
      <c r="AH735" s="177" t="s">
        <v>77</v>
      </c>
      <c r="AI735" s="177" t="s">
        <v>24</v>
      </c>
      <c r="AJ735" s="165"/>
    </row>
    <row r="736" spans="28:36">
      <c r="AB736" s="165" t="str">
        <f t="shared" si="459"/>
        <v>Albania</v>
      </c>
      <c r="AC736" s="177" t="str">
        <f t="shared" si="460"/>
        <v>Bil</v>
      </c>
      <c r="AD736" s="165" t="str">
        <f>$Z$9</f>
        <v>Bil - Hybrid</v>
      </c>
      <c r="AE736" s="177" t="str">
        <f t="shared" si="458"/>
        <v>AlbaniaBil - Hybrid</v>
      </c>
      <c r="AF736" s="177">
        <v>2024</v>
      </c>
      <c r="AG736" s="180">
        <v>0.15921999999999997</v>
      </c>
      <c r="AH736" s="177" t="s">
        <v>77</v>
      </c>
      <c r="AI736" s="177" t="s">
        <v>24</v>
      </c>
      <c r="AJ736" s="165"/>
    </row>
    <row r="737" spans="28:36">
      <c r="AB737" s="165" t="str">
        <f t="shared" ref="AB737:AB740" si="461">$A$4</f>
        <v>Andorra</v>
      </c>
      <c r="AC737" s="177" t="str">
        <f t="shared" si="460"/>
        <v>Bil</v>
      </c>
      <c r="AD737" s="165" t="str">
        <f t="shared" ref="AD737" si="462">$Z$6</f>
        <v>Bil - Generisk</v>
      </c>
      <c r="AE737" s="177" t="str">
        <f t="shared" si="458"/>
        <v>AndorraBil - Generisk</v>
      </c>
      <c r="AF737" s="177">
        <v>2024</v>
      </c>
      <c r="AG737" s="177">
        <v>0.21773999999999999</v>
      </c>
      <c r="AH737" s="177" t="s">
        <v>77</v>
      </c>
      <c r="AI737" s="177" t="s">
        <v>24</v>
      </c>
      <c r="AJ737" s="165"/>
    </row>
    <row r="738" spans="28:36">
      <c r="AB738" s="165" t="str">
        <f t="shared" si="461"/>
        <v>Andorra</v>
      </c>
      <c r="AC738" s="177" t="str">
        <f t="shared" si="460"/>
        <v>Bil</v>
      </c>
      <c r="AD738" s="165" t="str">
        <f t="shared" ref="AD738" si="463">$Z$8</f>
        <v>Bil - Diesel</v>
      </c>
      <c r="AE738" s="177" t="str">
        <f t="shared" si="458"/>
        <v>AndorraBil - Diesel</v>
      </c>
      <c r="AF738" s="177">
        <v>2024</v>
      </c>
      <c r="AG738" s="180">
        <v>0.21129999999999999</v>
      </c>
      <c r="AH738" s="177" t="s">
        <v>77</v>
      </c>
      <c r="AI738" s="177" t="s">
        <v>24</v>
      </c>
      <c r="AJ738" s="165"/>
    </row>
    <row r="739" spans="28:36">
      <c r="AB739" s="165" t="str">
        <f t="shared" si="461"/>
        <v>Andorra</v>
      </c>
      <c r="AC739" s="177" t="str">
        <f t="shared" si="460"/>
        <v>Bil</v>
      </c>
      <c r="AD739" s="165" t="str">
        <f t="shared" ref="AD739" si="464">$Z$7</f>
        <v>Bil - Bensin</v>
      </c>
      <c r="AE739" s="177" t="str">
        <f t="shared" si="458"/>
        <v>AndorraBil - Bensin</v>
      </c>
      <c r="AF739" s="177">
        <v>2024</v>
      </c>
      <c r="AG739" s="180">
        <v>0.21049000000000001</v>
      </c>
      <c r="AH739" s="177" t="s">
        <v>77</v>
      </c>
      <c r="AI739" s="177" t="s">
        <v>24</v>
      </c>
      <c r="AJ739" s="165"/>
    </row>
    <row r="740" spans="28:36">
      <c r="AB740" s="165" t="str">
        <f t="shared" si="461"/>
        <v>Andorra</v>
      </c>
      <c r="AC740" s="177" t="str">
        <f t="shared" si="460"/>
        <v>Bil</v>
      </c>
      <c r="AD740" s="165" t="str">
        <f t="shared" ref="AD740" si="465">$Z$9</f>
        <v>Bil - Hybrid</v>
      </c>
      <c r="AE740" s="177" t="str">
        <f t="shared" si="458"/>
        <v>AndorraBil - Hybrid</v>
      </c>
      <c r="AF740" s="177">
        <v>2024</v>
      </c>
      <c r="AG740" s="180">
        <v>0.15921999999999997</v>
      </c>
      <c r="AH740" s="177" t="s">
        <v>77</v>
      </c>
      <c r="AI740" s="177" t="s">
        <v>24</v>
      </c>
      <c r="AJ740" s="165"/>
    </row>
    <row r="741" spans="28:36">
      <c r="AB741" s="165" t="str">
        <f t="shared" ref="AB741:AB744" si="466">$A$5</f>
        <v>Austria</v>
      </c>
      <c r="AC741" s="177" t="str">
        <f t="shared" si="460"/>
        <v>Bil</v>
      </c>
      <c r="AD741" s="165" t="str">
        <f t="shared" ref="AD741" si="467">$Z$6</f>
        <v>Bil - Generisk</v>
      </c>
      <c r="AE741" s="177" t="str">
        <f t="shared" si="458"/>
        <v>AustriaBil - Generisk</v>
      </c>
      <c r="AF741" s="177">
        <v>2024</v>
      </c>
      <c r="AG741" s="177">
        <v>0.21773999999999999</v>
      </c>
      <c r="AH741" s="177" t="s">
        <v>77</v>
      </c>
      <c r="AI741" s="177" t="s">
        <v>24</v>
      </c>
      <c r="AJ741" s="165"/>
    </row>
    <row r="742" spans="28:36">
      <c r="AB742" s="165" t="str">
        <f t="shared" si="466"/>
        <v>Austria</v>
      </c>
      <c r="AC742" s="177" t="str">
        <f t="shared" si="460"/>
        <v>Bil</v>
      </c>
      <c r="AD742" s="165" t="str">
        <f t="shared" ref="AD742" si="468">$Z$8</f>
        <v>Bil - Diesel</v>
      </c>
      <c r="AE742" s="177" t="str">
        <f t="shared" si="458"/>
        <v>AustriaBil - Diesel</v>
      </c>
      <c r="AF742" s="177">
        <v>2024</v>
      </c>
      <c r="AG742" s="180">
        <v>0.21129999999999999</v>
      </c>
      <c r="AH742" s="177" t="s">
        <v>77</v>
      </c>
      <c r="AI742" s="177" t="s">
        <v>24</v>
      </c>
      <c r="AJ742" s="165"/>
    </row>
    <row r="743" spans="28:36">
      <c r="AB743" s="165" t="str">
        <f t="shared" si="466"/>
        <v>Austria</v>
      </c>
      <c r="AC743" s="177" t="str">
        <f t="shared" si="460"/>
        <v>Bil</v>
      </c>
      <c r="AD743" s="165" t="str">
        <f t="shared" ref="AD743" si="469">$Z$7</f>
        <v>Bil - Bensin</v>
      </c>
      <c r="AE743" s="177" t="str">
        <f t="shared" si="458"/>
        <v>AustriaBil - Bensin</v>
      </c>
      <c r="AF743" s="177">
        <v>2024</v>
      </c>
      <c r="AG743" s="180">
        <v>0.21049000000000001</v>
      </c>
      <c r="AH743" s="177" t="s">
        <v>77</v>
      </c>
      <c r="AI743" s="177" t="s">
        <v>24</v>
      </c>
      <c r="AJ743" s="165"/>
    </row>
    <row r="744" spans="28:36">
      <c r="AB744" s="165" t="str">
        <f t="shared" si="466"/>
        <v>Austria</v>
      </c>
      <c r="AC744" s="177" t="str">
        <f t="shared" si="460"/>
        <v>Bil</v>
      </c>
      <c r="AD744" s="165" t="str">
        <f t="shared" ref="AD744" si="470">$Z$9</f>
        <v>Bil - Hybrid</v>
      </c>
      <c r="AE744" s="177" t="str">
        <f t="shared" si="458"/>
        <v>AustriaBil - Hybrid</v>
      </c>
      <c r="AF744" s="177">
        <v>2024</v>
      </c>
      <c r="AG744" s="180">
        <v>0.15921999999999997</v>
      </c>
      <c r="AH744" s="177" t="s">
        <v>77</v>
      </c>
      <c r="AI744" s="177" t="s">
        <v>24</v>
      </c>
      <c r="AJ744" s="165"/>
    </row>
    <row r="745" spans="28:36">
      <c r="AB745" s="165" t="str">
        <f t="shared" ref="AB745:AB748" si="471">$A$6</f>
        <v>Belarus</v>
      </c>
      <c r="AC745" s="177" t="str">
        <f t="shared" si="460"/>
        <v>Bil</v>
      </c>
      <c r="AD745" s="165" t="str">
        <f t="shared" ref="AD745" si="472">$Z$6</f>
        <v>Bil - Generisk</v>
      </c>
      <c r="AE745" s="177" t="str">
        <f t="shared" si="458"/>
        <v>BelarusBil - Generisk</v>
      </c>
      <c r="AF745" s="177">
        <v>2024</v>
      </c>
      <c r="AG745" s="177">
        <v>0.21773999999999999</v>
      </c>
      <c r="AH745" s="177" t="s">
        <v>77</v>
      </c>
      <c r="AI745" s="177" t="s">
        <v>24</v>
      </c>
      <c r="AJ745" s="165"/>
    </row>
    <row r="746" spans="28:36">
      <c r="AB746" s="165" t="str">
        <f t="shared" si="471"/>
        <v>Belarus</v>
      </c>
      <c r="AC746" s="177" t="str">
        <f t="shared" si="460"/>
        <v>Bil</v>
      </c>
      <c r="AD746" s="165" t="str">
        <f t="shared" ref="AD746" si="473">$Z$8</f>
        <v>Bil - Diesel</v>
      </c>
      <c r="AE746" s="177" t="str">
        <f t="shared" si="458"/>
        <v>BelarusBil - Diesel</v>
      </c>
      <c r="AF746" s="177">
        <v>2024</v>
      </c>
      <c r="AG746" s="180">
        <v>0.21129999999999999</v>
      </c>
      <c r="AH746" s="177" t="s">
        <v>77</v>
      </c>
      <c r="AI746" s="177" t="s">
        <v>24</v>
      </c>
      <c r="AJ746" s="165"/>
    </row>
    <row r="747" spans="28:36">
      <c r="AB747" s="165" t="str">
        <f t="shared" si="471"/>
        <v>Belarus</v>
      </c>
      <c r="AC747" s="177" t="str">
        <f t="shared" si="460"/>
        <v>Bil</v>
      </c>
      <c r="AD747" s="165" t="str">
        <f t="shared" ref="AD747" si="474">$Z$7</f>
        <v>Bil - Bensin</v>
      </c>
      <c r="AE747" s="177" t="str">
        <f t="shared" si="458"/>
        <v>BelarusBil - Bensin</v>
      </c>
      <c r="AF747" s="177">
        <v>2024</v>
      </c>
      <c r="AG747" s="180">
        <v>0.21049000000000001</v>
      </c>
      <c r="AH747" s="177" t="s">
        <v>77</v>
      </c>
      <c r="AI747" s="177" t="s">
        <v>24</v>
      </c>
      <c r="AJ747" s="165"/>
    </row>
    <row r="748" spans="28:36">
      <c r="AB748" s="165" t="str">
        <f t="shared" si="471"/>
        <v>Belarus</v>
      </c>
      <c r="AC748" s="177" t="str">
        <f t="shared" si="460"/>
        <v>Bil</v>
      </c>
      <c r="AD748" s="165" t="str">
        <f t="shared" ref="AD748" si="475">$Z$9</f>
        <v>Bil - Hybrid</v>
      </c>
      <c r="AE748" s="177" t="str">
        <f t="shared" si="458"/>
        <v>BelarusBil - Hybrid</v>
      </c>
      <c r="AF748" s="177">
        <v>2024</v>
      </c>
      <c r="AG748" s="180">
        <v>0.15921999999999997</v>
      </c>
      <c r="AH748" s="177" t="s">
        <v>77</v>
      </c>
      <c r="AI748" s="177" t="s">
        <v>24</v>
      </c>
      <c r="AJ748" s="165"/>
    </row>
    <row r="749" spans="28:36">
      <c r="AB749" s="165" t="str">
        <f t="shared" ref="AB749:AB752" si="476">$A$7</f>
        <v>Belgium</v>
      </c>
      <c r="AC749" s="177" t="str">
        <f t="shared" si="460"/>
        <v>Bil</v>
      </c>
      <c r="AD749" s="165" t="str">
        <f t="shared" ref="AD749" si="477">$Z$6</f>
        <v>Bil - Generisk</v>
      </c>
      <c r="AE749" s="177" t="str">
        <f t="shared" si="458"/>
        <v>BelgiumBil - Generisk</v>
      </c>
      <c r="AF749" s="165">
        <v>2025</v>
      </c>
      <c r="AG749" s="177">
        <v>0.191</v>
      </c>
      <c r="AH749" s="177" t="s">
        <v>77</v>
      </c>
      <c r="AI749" s="165" t="s">
        <v>30</v>
      </c>
      <c r="AJ749" s="165"/>
    </row>
    <row r="750" spans="28:36">
      <c r="AB750" s="165" t="str">
        <f t="shared" si="476"/>
        <v>Belgium</v>
      </c>
      <c r="AC750" s="177" t="str">
        <f t="shared" si="460"/>
        <v>Bil</v>
      </c>
      <c r="AD750" s="165" t="str">
        <f t="shared" ref="AD750" si="478">$Z$8</f>
        <v>Bil - Diesel</v>
      </c>
      <c r="AE750" s="177" t="str">
        <f t="shared" si="458"/>
        <v>BelgiumBil - Diesel</v>
      </c>
      <c r="AF750" s="177">
        <v>2025</v>
      </c>
      <c r="AG750" s="180">
        <v>0.21129999999999999</v>
      </c>
      <c r="AH750" s="177" t="s">
        <v>77</v>
      </c>
      <c r="AI750" s="165" t="s">
        <v>30</v>
      </c>
      <c r="AJ750" s="165"/>
    </row>
    <row r="751" spans="28:36">
      <c r="AB751" s="165" t="str">
        <f t="shared" si="476"/>
        <v>Belgium</v>
      </c>
      <c r="AC751" s="177" t="str">
        <f t="shared" si="460"/>
        <v>Bil</v>
      </c>
      <c r="AD751" s="165" t="str">
        <f t="shared" ref="AD751" si="479">$Z$7</f>
        <v>Bil - Bensin</v>
      </c>
      <c r="AE751" s="177" t="str">
        <f t="shared" si="458"/>
        <v>BelgiumBil - Bensin</v>
      </c>
      <c r="AF751" s="177">
        <v>2025</v>
      </c>
      <c r="AG751" s="180">
        <v>0.21049000000000001</v>
      </c>
      <c r="AH751" s="177" t="s">
        <v>77</v>
      </c>
      <c r="AI751" s="165" t="s">
        <v>30</v>
      </c>
      <c r="AJ751" s="165"/>
    </row>
    <row r="752" spans="28:36">
      <c r="AB752" s="165" t="str">
        <f t="shared" si="476"/>
        <v>Belgium</v>
      </c>
      <c r="AC752" s="177" t="str">
        <f t="shared" si="460"/>
        <v>Bil</v>
      </c>
      <c r="AD752" s="165" t="str">
        <f t="shared" ref="AD752" si="480">$Z$9</f>
        <v>Bil - Hybrid</v>
      </c>
      <c r="AE752" s="177" t="str">
        <f t="shared" si="458"/>
        <v>BelgiumBil - Hybrid</v>
      </c>
      <c r="AF752" s="177">
        <v>2025</v>
      </c>
      <c r="AG752" s="180">
        <v>0.15921999999999997</v>
      </c>
      <c r="AH752" s="177" t="s">
        <v>77</v>
      </c>
      <c r="AI752" s="165" t="s">
        <v>30</v>
      </c>
      <c r="AJ752" s="165"/>
    </row>
    <row r="753" spans="28:36">
      <c r="AB753" s="165" t="str">
        <f t="shared" ref="AB753:AB756" si="481">$A$8</f>
        <v>Bosnia and Herzegovina</v>
      </c>
      <c r="AC753" s="177" t="str">
        <f t="shared" si="460"/>
        <v>Bil</v>
      </c>
      <c r="AD753" s="165" t="str">
        <f t="shared" ref="AD753" si="482">$Z$6</f>
        <v>Bil - Generisk</v>
      </c>
      <c r="AE753" s="177" t="str">
        <f t="shared" si="458"/>
        <v>Bosnia and HerzegovinaBil - Generisk</v>
      </c>
      <c r="AF753" s="177">
        <v>2024</v>
      </c>
      <c r="AG753" s="177">
        <v>0.21773999999999999</v>
      </c>
      <c r="AH753" s="177" t="s">
        <v>77</v>
      </c>
      <c r="AI753" s="177" t="s">
        <v>24</v>
      </c>
      <c r="AJ753" s="165"/>
    </row>
    <row r="754" spans="28:36">
      <c r="AB754" s="165" t="str">
        <f t="shared" si="481"/>
        <v>Bosnia and Herzegovina</v>
      </c>
      <c r="AC754" s="177" t="str">
        <f t="shared" si="460"/>
        <v>Bil</v>
      </c>
      <c r="AD754" s="165" t="str">
        <f t="shared" ref="AD754" si="483">$Z$8</f>
        <v>Bil - Diesel</v>
      </c>
      <c r="AE754" s="177" t="str">
        <f t="shared" si="458"/>
        <v>Bosnia and HerzegovinaBil - Diesel</v>
      </c>
      <c r="AF754" s="177">
        <v>2024</v>
      </c>
      <c r="AG754" s="180">
        <v>0.21129999999999999</v>
      </c>
      <c r="AH754" s="177" t="s">
        <v>77</v>
      </c>
      <c r="AI754" s="177" t="s">
        <v>24</v>
      </c>
      <c r="AJ754" s="165"/>
    </row>
    <row r="755" spans="28:36">
      <c r="AB755" s="165" t="str">
        <f t="shared" si="481"/>
        <v>Bosnia and Herzegovina</v>
      </c>
      <c r="AC755" s="177" t="str">
        <f t="shared" si="460"/>
        <v>Bil</v>
      </c>
      <c r="AD755" s="165" t="str">
        <f t="shared" ref="AD755" si="484">$Z$7</f>
        <v>Bil - Bensin</v>
      </c>
      <c r="AE755" s="177" t="str">
        <f t="shared" si="458"/>
        <v>Bosnia and HerzegovinaBil - Bensin</v>
      </c>
      <c r="AF755" s="177">
        <v>2024</v>
      </c>
      <c r="AG755" s="180">
        <v>0.21049000000000001</v>
      </c>
      <c r="AH755" s="177" t="s">
        <v>77</v>
      </c>
      <c r="AI755" s="177" t="s">
        <v>24</v>
      </c>
      <c r="AJ755" s="165"/>
    </row>
    <row r="756" spans="28:36">
      <c r="AB756" s="165" t="str">
        <f t="shared" si="481"/>
        <v>Bosnia and Herzegovina</v>
      </c>
      <c r="AC756" s="177" t="str">
        <f t="shared" si="460"/>
        <v>Bil</v>
      </c>
      <c r="AD756" s="165" t="str">
        <f t="shared" ref="AD756" si="485">$Z$9</f>
        <v>Bil - Hybrid</v>
      </c>
      <c r="AE756" s="177" t="str">
        <f t="shared" si="458"/>
        <v>Bosnia and HerzegovinaBil - Hybrid</v>
      </c>
      <c r="AF756" s="177">
        <v>2024</v>
      </c>
      <c r="AG756" s="180">
        <v>0.15921999999999997</v>
      </c>
      <c r="AH756" s="177" t="s">
        <v>77</v>
      </c>
      <c r="AI756" s="177" t="s">
        <v>24</v>
      </c>
      <c r="AJ756" s="165"/>
    </row>
    <row r="757" spans="28:36">
      <c r="AB757" s="165" t="str">
        <f t="shared" ref="AB757:AB760" si="486">$A$9</f>
        <v>Bulgaria</v>
      </c>
      <c r="AC757" s="177" t="str">
        <f t="shared" si="460"/>
        <v>Bil</v>
      </c>
      <c r="AD757" s="165" t="str">
        <f t="shared" ref="AD757" si="487">$Z$6</f>
        <v>Bil - Generisk</v>
      </c>
      <c r="AE757" s="177" t="str">
        <f t="shared" si="458"/>
        <v>BulgariaBil - Generisk</v>
      </c>
      <c r="AF757" s="177">
        <v>2024</v>
      </c>
      <c r="AG757" s="177">
        <v>0.21773999999999999</v>
      </c>
      <c r="AH757" s="177" t="s">
        <v>77</v>
      </c>
      <c r="AI757" s="177" t="s">
        <v>24</v>
      </c>
      <c r="AJ757" s="165"/>
    </row>
    <row r="758" spans="28:36">
      <c r="AB758" s="165" t="str">
        <f t="shared" si="486"/>
        <v>Bulgaria</v>
      </c>
      <c r="AC758" s="177" t="str">
        <f t="shared" si="460"/>
        <v>Bil</v>
      </c>
      <c r="AD758" s="165" t="str">
        <f t="shared" ref="AD758" si="488">$Z$8</f>
        <v>Bil - Diesel</v>
      </c>
      <c r="AE758" s="177" t="str">
        <f t="shared" si="458"/>
        <v>BulgariaBil - Diesel</v>
      </c>
      <c r="AF758" s="177">
        <v>2024</v>
      </c>
      <c r="AG758" s="180">
        <v>0.21129999999999999</v>
      </c>
      <c r="AH758" s="177" t="s">
        <v>77</v>
      </c>
      <c r="AI758" s="177" t="s">
        <v>24</v>
      </c>
      <c r="AJ758" s="165"/>
    </row>
    <row r="759" spans="28:36">
      <c r="AB759" s="165" t="str">
        <f t="shared" si="486"/>
        <v>Bulgaria</v>
      </c>
      <c r="AC759" s="177" t="str">
        <f t="shared" si="460"/>
        <v>Bil</v>
      </c>
      <c r="AD759" s="165" t="str">
        <f t="shared" ref="AD759" si="489">$Z$7</f>
        <v>Bil - Bensin</v>
      </c>
      <c r="AE759" s="177" t="str">
        <f t="shared" si="458"/>
        <v>BulgariaBil - Bensin</v>
      </c>
      <c r="AF759" s="177">
        <v>2024</v>
      </c>
      <c r="AG759" s="180">
        <v>0.21049000000000001</v>
      </c>
      <c r="AH759" s="177" t="s">
        <v>77</v>
      </c>
      <c r="AI759" s="177" t="s">
        <v>24</v>
      </c>
      <c r="AJ759" s="165"/>
    </row>
    <row r="760" spans="28:36">
      <c r="AB760" s="165" t="str">
        <f t="shared" si="486"/>
        <v>Bulgaria</v>
      </c>
      <c r="AC760" s="177" t="str">
        <f t="shared" si="460"/>
        <v>Bil</v>
      </c>
      <c r="AD760" s="165" t="str">
        <f t="shared" ref="AD760" si="490">$Z$9</f>
        <v>Bil - Hybrid</v>
      </c>
      <c r="AE760" s="177" t="str">
        <f t="shared" si="458"/>
        <v>BulgariaBil - Hybrid</v>
      </c>
      <c r="AF760" s="177">
        <v>2024</v>
      </c>
      <c r="AG760" s="180">
        <v>0.15921999999999997</v>
      </c>
      <c r="AH760" s="177" t="s">
        <v>77</v>
      </c>
      <c r="AI760" s="177" t="s">
        <v>24</v>
      </c>
      <c r="AJ760" s="165"/>
    </row>
    <row r="761" spans="28:36">
      <c r="AB761" s="165" t="str">
        <f t="shared" ref="AB761:AB764" si="491">$A$10</f>
        <v>Croatia</v>
      </c>
      <c r="AC761" s="177" t="str">
        <f t="shared" si="460"/>
        <v>Bil</v>
      </c>
      <c r="AD761" s="165" t="str">
        <f t="shared" ref="AD761" si="492">$Z$6</f>
        <v>Bil - Generisk</v>
      </c>
      <c r="AE761" s="177" t="str">
        <f t="shared" si="458"/>
        <v>CroatiaBil - Generisk</v>
      </c>
      <c r="AF761" s="177">
        <v>2024</v>
      </c>
      <c r="AG761" s="177">
        <v>0.21773999999999999</v>
      </c>
      <c r="AH761" s="177" t="s">
        <v>77</v>
      </c>
      <c r="AI761" s="177" t="s">
        <v>24</v>
      </c>
      <c r="AJ761" s="165"/>
    </row>
    <row r="762" spans="28:36">
      <c r="AB762" s="165" t="str">
        <f t="shared" si="491"/>
        <v>Croatia</v>
      </c>
      <c r="AC762" s="177" t="str">
        <f t="shared" si="460"/>
        <v>Bil</v>
      </c>
      <c r="AD762" s="165" t="str">
        <f t="shared" ref="AD762" si="493">$Z$8</f>
        <v>Bil - Diesel</v>
      </c>
      <c r="AE762" s="177" t="str">
        <f t="shared" si="458"/>
        <v>CroatiaBil - Diesel</v>
      </c>
      <c r="AF762" s="177">
        <v>2024</v>
      </c>
      <c r="AG762" s="180">
        <v>0.21129999999999999</v>
      </c>
      <c r="AH762" s="177" t="s">
        <v>77</v>
      </c>
      <c r="AI762" s="177" t="s">
        <v>24</v>
      </c>
      <c r="AJ762" s="165"/>
    </row>
    <row r="763" spans="28:36">
      <c r="AB763" s="165" t="str">
        <f t="shared" si="491"/>
        <v>Croatia</v>
      </c>
      <c r="AC763" s="177" t="str">
        <f t="shared" si="460"/>
        <v>Bil</v>
      </c>
      <c r="AD763" s="165" t="str">
        <f t="shared" ref="AD763" si="494">$Z$7</f>
        <v>Bil - Bensin</v>
      </c>
      <c r="AE763" s="177" t="str">
        <f t="shared" si="458"/>
        <v>CroatiaBil - Bensin</v>
      </c>
      <c r="AF763" s="177">
        <v>2024</v>
      </c>
      <c r="AG763" s="180">
        <v>0.21049000000000001</v>
      </c>
      <c r="AH763" s="177" t="s">
        <v>77</v>
      </c>
      <c r="AI763" s="177" t="s">
        <v>24</v>
      </c>
      <c r="AJ763" s="165"/>
    </row>
    <row r="764" spans="28:36">
      <c r="AB764" s="165" t="str">
        <f t="shared" si="491"/>
        <v>Croatia</v>
      </c>
      <c r="AC764" s="177" t="str">
        <f t="shared" si="460"/>
        <v>Bil</v>
      </c>
      <c r="AD764" s="165" t="str">
        <f t="shared" ref="AD764" si="495">$Z$9</f>
        <v>Bil - Hybrid</v>
      </c>
      <c r="AE764" s="177" t="str">
        <f t="shared" si="458"/>
        <v>CroatiaBil - Hybrid</v>
      </c>
      <c r="AF764" s="177">
        <v>2024</v>
      </c>
      <c r="AG764" s="180">
        <v>0.15921999999999997</v>
      </c>
      <c r="AH764" s="177" t="s">
        <v>77</v>
      </c>
      <c r="AI764" s="177" t="s">
        <v>24</v>
      </c>
      <c r="AJ764" s="165"/>
    </row>
    <row r="765" spans="28:36">
      <c r="AB765" s="165" t="str">
        <f t="shared" ref="AB765:AB768" si="496">$A$11</f>
        <v>Cyprus</v>
      </c>
      <c r="AC765" s="177" t="str">
        <f t="shared" si="460"/>
        <v>Bil</v>
      </c>
      <c r="AD765" s="165" t="str">
        <f t="shared" ref="AD765" si="497">$Z$6</f>
        <v>Bil - Generisk</v>
      </c>
      <c r="AE765" s="177" t="str">
        <f t="shared" si="458"/>
        <v>CyprusBil - Generisk</v>
      </c>
      <c r="AF765" s="177">
        <v>2024</v>
      </c>
      <c r="AG765" s="177">
        <v>0.21773999999999999</v>
      </c>
      <c r="AH765" s="177" t="s">
        <v>77</v>
      </c>
      <c r="AI765" s="177" t="s">
        <v>24</v>
      </c>
      <c r="AJ765" s="165"/>
    </row>
    <row r="766" spans="28:36">
      <c r="AB766" s="165" t="str">
        <f t="shared" si="496"/>
        <v>Cyprus</v>
      </c>
      <c r="AC766" s="177" t="str">
        <f t="shared" si="460"/>
        <v>Bil</v>
      </c>
      <c r="AD766" s="165" t="str">
        <f t="shared" ref="AD766" si="498">$Z$8</f>
        <v>Bil - Diesel</v>
      </c>
      <c r="AE766" s="177" t="str">
        <f t="shared" si="458"/>
        <v>CyprusBil - Diesel</v>
      </c>
      <c r="AF766" s="177">
        <v>2024</v>
      </c>
      <c r="AG766" s="180">
        <v>0.21129999999999999</v>
      </c>
      <c r="AH766" s="177" t="s">
        <v>77</v>
      </c>
      <c r="AI766" s="177" t="s">
        <v>24</v>
      </c>
      <c r="AJ766" s="165"/>
    </row>
    <row r="767" spans="28:36">
      <c r="AB767" s="165" t="str">
        <f t="shared" si="496"/>
        <v>Cyprus</v>
      </c>
      <c r="AC767" s="177" t="str">
        <f t="shared" si="460"/>
        <v>Bil</v>
      </c>
      <c r="AD767" s="165" t="str">
        <f t="shared" ref="AD767" si="499">$Z$7</f>
        <v>Bil - Bensin</v>
      </c>
      <c r="AE767" s="177" t="str">
        <f t="shared" si="458"/>
        <v>CyprusBil - Bensin</v>
      </c>
      <c r="AF767" s="177">
        <v>2024</v>
      </c>
      <c r="AG767" s="180">
        <v>0.21049000000000001</v>
      </c>
      <c r="AH767" s="177" t="s">
        <v>77</v>
      </c>
      <c r="AI767" s="177" t="s">
        <v>24</v>
      </c>
      <c r="AJ767" s="165"/>
    </row>
    <row r="768" spans="28:36">
      <c r="AB768" s="165" t="str">
        <f t="shared" si="496"/>
        <v>Cyprus</v>
      </c>
      <c r="AC768" s="177" t="str">
        <f t="shared" si="460"/>
        <v>Bil</v>
      </c>
      <c r="AD768" s="165" t="str">
        <f t="shared" ref="AD768" si="500">$Z$9</f>
        <v>Bil - Hybrid</v>
      </c>
      <c r="AE768" s="177" t="str">
        <f t="shared" si="458"/>
        <v>CyprusBil - Hybrid</v>
      </c>
      <c r="AF768" s="177">
        <v>2024</v>
      </c>
      <c r="AG768" s="180">
        <v>0.15921999999999997</v>
      </c>
      <c r="AH768" s="177" t="s">
        <v>77</v>
      </c>
      <c r="AI768" s="177" t="s">
        <v>24</v>
      </c>
      <c r="AJ768" s="165"/>
    </row>
    <row r="769" spans="28:36">
      <c r="AB769" s="165" t="str">
        <f t="shared" ref="AB769:AB772" si="501">$A$12</f>
        <v>Czechia</v>
      </c>
      <c r="AC769" s="177" t="str">
        <f t="shared" si="460"/>
        <v>Bil</v>
      </c>
      <c r="AD769" s="165" t="str">
        <f t="shared" ref="AD769" si="502">$Z$6</f>
        <v>Bil - Generisk</v>
      </c>
      <c r="AE769" s="177" t="str">
        <f t="shared" si="458"/>
        <v>CzechiaBil - Generisk</v>
      </c>
      <c r="AF769" s="177">
        <v>2024</v>
      </c>
      <c r="AG769" s="177">
        <v>0.21773999999999999</v>
      </c>
      <c r="AH769" s="177" t="s">
        <v>77</v>
      </c>
      <c r="AI769" s="177" t="s">
        <v>24</v>
      </c>
      <c r="AJ769" s="165"/>
    </row>
    <row r="770" spans="28:36">
      <c r="AB770" s="165" t="str">
        <f t="shared" si="501"/>
        <v>Czechia</v>
      </c>
      <c r="AC770" s="177" t="str">
        <f t="shared" si="460"/>
        <v>Bil</v>
      </c>
      <c r="AD770" s="165" t="str">
        <f t="shared" ref="AD770" si="503">$Z$8</f>
        <v>Bil - Diesel</v>
      </c>
      <c r="AE770" s="177" t="str">
        <f t="shared" si="458"/>
        <v>CzechiaBil - Diesel</v>
      </c>
      <c r="AF770" s="177">
        <v>2024</v>
      </c>
      <c r="AG770" s="180">
        <v>0.21129999999999999</v>
      </c>
      <c r="AH770" s="177" t="s">
        <v>77</v>
      </c>
      <c r="AI770" s="177" t="s">
        <v>24</v>
      </c>
      <c r="AJ770" s="165"/>
    </row>
    <row r="771" spans="28:36">
      <c r="AB771" s="165" t="str">
        <f t="shared" si="501"/>
        <v>Czechia</v>
      </c>
      <c r="AC771" s="177" t="str">
        <f t="shared" si="460"/>
        <v>Bil</v>
      </c>
      <c r="AD771" s="165" t="str">
        <f t="shared" ref="AD771" si="504">$Z$7</f>
        <v>Bil - Bensin</v>
      </c>
      <c r="AE771" s="177" t="str">
        <f t="shared" si="458"/>
        <v>CzechiaBil - Bensin</v>
      </c>
      <c r="AF771" s="177">
        <v>2024</v>
      </c>
      <c r="AG771" s="180">
        <v>0.21049000000000001</v>
      </c>
      <c r="AH771" s="177" t="s">
        <v>77</v>
      </c>
      <c r="AI771" s="177" t="s">
        <v>24</v>
      </c>
      <c r="AJ771" s="165"/>
    </row>
    <row r="772" spans="28:36">
      <c r="AB772" s="165" t="str">
        <f t="shared" si="501"/>
        <v>Czechia</v>
      </c>
      <c r="AC772" s="177" t="str">
        <f t="shared" si="460"/>
        <v>Bil</v>
      </c>
      <c r="AD772" s="165" t="str">
        <f t="shared" ref="AD772" si="505">$Z$9</f>
        <v>Bil - Hybrid</v>
      </c>
      <c r="AE772" s="177" t="str">
        <f t="shared" si="458"/>
        <v>CzechiaBil - Hybrid</v>
      </c>
      <c r="AF772" s="177">
        <v>2024</v>
      </c>
      <c r="AG772" s="180">
        <v>0.15921999999999997</v>
      </c>
      <c r="AH772" s="177" t="s">
        <v>77</v>
      </c>
      <c r="AI772" s="177" t="s">
        <v>24</v>
      </c>
      <c r="AJ772" s="165"/>
    </row>
    <row r="773" spans="28:36">
      <c r="AB773" s="165" t="str">
        <f t="shared" ref="AB773:AB776" si="506">$A$13</f>
        <v>Denmark</v>
      </c>
      <c r="AC773" s="177" t="str">
        <f t="shared" si="460"/>
        <v>Bil</v>
      </c>
      <c r="AD773" s="165" t="str">
        <f t="shared" ref="AD773" si="507">$Z$6</f>
        <v>Bil - Generisk</v>
      </c>
      <c r="AE773" s="177" t="str">
        <f t="shared" si="458"/>
        <v>DenmarkBil - Generisk</v>
      </c>
      <c r="AF773" s="177">
        <v>2024</v>
      </c>
      <c r="AG773" s="177">
        <v>0.21773999999999999</v>
      </c>
      <c r="AH773" s="177" t="s">
        <v>77</v>
      </c>
      <c r="AI773" s="177" t="s">
        <v>24</v>
      </c>
      <c r="AJ773" s="165"/>
    </row>
    <row r="774" spans="28:36">
      <c r="AB774" s="165" t="str">
        <f t="shared" si="506"/>
        <v>Denmark</v>
      </c>
      <c r="AC774" s="177" t="str">
        <f t="shared" si="460"/>
        <v>Bil</v>
      </c>
      <c r="AD774" s="165" t="str">
        <f t="shared" ref="AD774" si="508">$Z$8</f>
        <v>Bil - Diesel</v>
      </c>
      <c r="AE774" s="177" t="str">
        <f t="shared" si="458"/>
        <v>DenmarkBil - Diesel</v>
      </c>
      <c r="AF774" s="177">
        <v>2024</v>
      </c>
      <c r="AG774" s="180">
        <v>0.21129999999999999</v>
      </c>
      <c r="AH774" s="177" t="s">
        <v>77</v>
      </c>
      <c r="AI774" s="177" t="s">
        <v>24</v>
      </c>
      <c r="AJ774" s="165"/>
    </row>
    <row r="775" spans="28:36">
      <c r="AB775" s="165" t="str">
        <f t="shared" si="506"/>
        <v>Denmark</v>
      </c>
      <c r="AC775" s="177" t="str">
        <f t="shared" si="460"/>
        <v>Bil</v>
      </c>
      <c r="AD775" s="165" t="str">
        <f t="shared" ref="AD775" si="509">$Z$7</f>
        <v>Bil - Bensin</v>
      </c>
      <c r="AE775" s="177" t="str">
        <f t="shared" si="458"/>
        <v>DenmarkBil - Bensin</v>
      </c>
      <c r="AF775" s="177">
        <v>2024</v>
      </c>
      <c r="AG775" s="180">
        <v>0.21049000000000001</v>
      </c>
      <c r="AH775" s="177" t="s">
        <v>77</v>
      </c>
      <c r="AI775" s="177" t="s">
        <v>24</v>
      </c>
      <c r="AJ775" s="165"/>
    </row>
    <row r="776" spans="28:36">
      <c r="AB776" s="165" t="str">
        <f t="shared" si="506"/>
        <v>Denmark</v>
      </c>
      <c r="AC776" s="177" t="str">
        <f t="shared" si="460"/>
        <v>Bil</v>
      </c>
      <c r="AD776" s="165" t="str">
        <f t="shared" ref="AD776" si="510">$Z$9</f>
        <v>Bil - Hybrid</v>
      </c>
      <c r="AE776" s="177" t="str">
        <f t="shared" si="458"/>
        <v>DenmarkBil - Hybrid</v>
      </c>
      <c r="AF776" s="177">
        <v>2024</v>
      </c>
      <c r="AG776" s="180">
        <v>0.15921999999999997</v>
      </c>
      <c r="AH776" s="177" t="s">
        <v>77</v>
      </c>
      <c r="AI776" s="177" t="s">
        <v>24</v>
      </c>
      <c r="AJ776" s="165"/>
    </row>
    <row r="777" spans="28:36">
      <c r="AB777" s="165" t="str">
        <f t="shared" ref="AB777:AB780" si="511">$A$14</f>
        <v>Estonia</v>
      </c>
      <c r="AC777" s="177" t="str">
        <f t="shared" si="460"/>
        <v>Bil</v>
      </c>
      <c r="AD777" s="165" t="str">
        <f t="shared" ref="AD777" si="512">$Z$6</f>
        <v>Bil - Generisk</v>
      </c>
      <c r="AE777" s="177" t="str">
        <f t="shared" si="458"/>
        <v>EstoniaBil - Generisk</v>
      </c>
      <c r="AF777" s="177">
        <v>2024</v>
      </c>
      <c r="AG777" s="177">
        <v>0.21773999999999999</v>
      </c>
      <c r="AH777" s="177" t="s">
        <v>77</v>
      </c>
      <c r="AI777" s="177" t="s">
        <v>24</v>
      </c>
      <c r="AJ777" s="165"/>
    </row>
    <row r="778" spans="28:36">
      <c r="AB778" s="165" t="str">
        <f t="shared" si="511"/>
        <v>Estonia</v>
      </c>
      <c r="AC778" s="177" t="str">
        <f t="shared" si="460"/>
        <v>Bil</v>
      </c>
      <c r="AD778" s="165" t="str">
        <f t="shared" ref="AD778" si="513">$Z$8</f>
        <v>Bil - Diesel</v>
      </c>
      <c r="AE778" s="177" t="str">
        <f t="shared" si="458"/>
        <v>EstoniaBil - Diesel</v>
      </c>
      <c r="AF778" s="177">
        <v>2024</v>
      </c>
      <c r="AG778" s="180">
        <v>0.21129999999999999</v>
      </c>
      <c r="AH778" s="177" t="s">
        <v>77</v>
      </c>
      <c r="AI778" s="177" t="s">
        <v>24</v>
      </c>
      <c r="AJ778" s="165"/>
    </row>
    <row r="779" spans="28:36">
      <c r="AB779" s="165" t="str">
        <f t="shared" si="511"/>
        <v>Estonia</v>
      </c>
      <c r="AC779" s="177" t="str">
        <f t="shared" si="460"/>
        <v>Bil</v>
      </c>
      <c r="AD779" s="165" t="str">
        <f t="shared" ref="AD779" si="514">$Z$7</f>
        <v>Bil - Bensin</v>
      </c>
      <c r="AE779" s="177" t="str">
        <f t="shared" si="458"/>
        <v>EstoniaBil - Bensin</v>
      </c>
      <c r="AF779" s="177">
        <v>2024</v>
      </c>
      <c r="AG779" s="180">
        <v>0.21049000000000001</v>
      </c>
      <c r="AH779" s="177" t="s">
        <v>77</v>
      </c>
      <c r="AI779" s="177" t="s">
        <v>24</v>
      </c>
      <c r="AJ779" s="165"/>
    </row>
    <row r="780" spans="28:36">
      <c r="AB780" s="165" t="str">
        <f t="shared" si="511"/>
        <v>Estonia</v>
      </c>
      <c r="AC780" s="177" t="str">
        <f t="shared" si="460"/>
        <v>Bil</v>
      </c>
      <c r="AD780" s="165" t="str">
        <f t="shared" ref="AD780" si="515">$Z$9</f>
        <v>Bil - Hybrid</v>
      </c>
      <c r="AE780" s="177" t="str">
        <f t="shared" si="458"/>
        <v>EstoniaBil - Hybrid</v>
      </c>
      <c r="AF780" s="177">
        <v>2024</v>
      </c>
      <c r="AG780" s="180">
        <v>0.15921999999999997</v>
      </c>
      <c r="AH780" s="177" t="s">
        <v>77</v>
      </c>
      <c r="AI780" s="177" t="s">
        <v>24</v>
      </c>
      <c r="AJ780" s="165"/>
    </row>
    <row r="781" spans="28:36">
      <c r="AB781" s="165" t="str">
        <f t="shared" ref="AB781:AB784" si="516">$A$15</f>
        <v>Finland</v>
      </c>
      <c r="AC781" s="177" t="str">
        <f t="shared" si="460"/>
        <v>Bil</v>
      </c>
      <c r="AD781" s="165" t="str">
        <f t="shared" ref="AD781" si="517">$Z$6</f>
        <v>Bil - Generisk</v>
      </c>
      <c r="AE781" s="177" t="str">
        <f t="shared" ref="AE781:AE844" si="518">AB781&amp;AD781</f>
        <v>FinlandBil - Generisk</v>
      </c>
      <c r="AF781" s="177">
        <v>2024</v>
      </c>
      <c r="AG781" s="177">
        <v>0.21773999999999999</v>
      </c>
      <c r="AH781" s="177" t="s">
        <v>77</v>
      </c>
      <c r="AI781" s="177" t="s">
        <v>24</v>
      </c>
      <c r="AJ781" s="165"/>
    </row>
    <row r="782" spans="28:36">
      <c r="AB782" s="165" t="str">
        <f t="shared" si="516"/>
        <v>Finland</v>
      </c>
      <c r="AC782" s="177" t="str">
        <f t="shared" si="460"/>
        <v>Bil</v>
      </c>
      <c r="AD782" s="165" t="str">
        <f t="shared" ref="AD782" si="519">$Z$8</f>
        <v>Bil - Diesel</v>
      </c>
      <c r="AE782" s="177" t="str">
        <f t="shared" si="518"/>
        <v>FinlandBil - Diesel</v>
      </c>
      <c r="AF782" s="177">
        <v>2024</v>
      </c>
      <c r="AG782" s="180">
        <v>0.21129999999999999</v>
      </c>
      <c r="AH782" s="177" t="s">
        <v>77</v>
      </c>
      <c r="AI782" s="177" t="s">
        <v>24</v>
      </c>
      <c r="AJ782" s="165"/>
    </row>
    <row r="783" spans="28:36">
      <c r="AB783" s="165" t="str">
        <f t="shared" si="516"/>
        <v>Finland</v>
      </c>
      <c r="AC783" s="177" t="str">
        <f t="shared" si="460"/>
        <v>Bil</v>
      </c>
      <c r="AD783" s="165" t="str">
        <f t="shared" ref="AD783" si="520">$Z$7</f>
        <v>Bil - Bensin</v>
      </c>
      <c r="AE783" s="177" t="str">
        <f t="shared" si="518"/>
        <v>FinlandBil - Bensin</v>
      </c>
      <c r="AF783" s="177">
        <v>2024</v>
      </c>
      <c r="AG783" s="180">
        <v>0.21049000000000001</v>
      </c>
      <c r="AH783" s="177" t="s">
        <v>77</v>
      </c>
      <c r="AI783" s="177" t="s">
        <v>24</v>
      </c>
      <c r="AJ783" s="165"/>
    </row>
    <row r="784" spans="28:36">
      <c r="AB784" s="165" t="str">
        <f t="shared" si="516"/>
        <v>Finland</v>
      </c>
      <c r="AC784" s="177" t="str">
        <f t="shared" si="460"/>
        <v>Bil</v>
      </c>
      <c r="AD784" s="165" t="str">
        <f t="shared" ref="AD784" si="521">$Z$9</f>
        <v>Bil - Hybrid</v>
      </c>
      <c r="AE784" s="177" t="str">
        <f t="shared" si="518"/>
        <v>FinlandBil - Hybrid</v>
      </c>
      <c r="AF784" s="177">
        <v>2024</v>
      </c>
      <c r="AG784" s="180">
        <v>0.15921999999999997</v>
      </c>
      <c r="AH784" s="177" t="s">
        <v>77</v>
      </c>
      <c r="AI784" s="177" t="s">
        <v>24</v>
      </c>
      <c r="AJ784" s="165"/>
    </row>
    <row r="785" spans="28:36">
      <c r="AB785" s="165" t="str">
        <f t="shared" ref="AB785:AB788" si="522">$A$16</f>
        <v>France</v>
      </c>
      <c r="AC785" s="177" t="str">
        <f t="shared" si="460"/>
        <v>Bil</v>
      </c>
      <c r="AD785" s="165" t="str">
        <f t="shared" ref="AD785" si="523">$Z$6</f>
        <v>Bil - Generisk</v>
      </c>
      <c r="AE785" s="177" t="str">
        <f t="shared" si="518"/>
        <v>FranceBil - Generisk</v>
      </c>
      <c r="AF785" s="177">
        <v>2018</v>
      </c>
      <c r="AG785" s="177">
        <v>0.23100000000000001</v>
      </c>
      <c r="AH785" s="177" t="s">
        <v>77</v>
      </c>
      <c r="AI785" s="165" t="s">
        <v>21</v>
      </c>
      <c r="AJ785" s="165"/>
    </row>
    <row r="786" spans="28:36">
      <c r="AB786" s="165" t="str">
        <f t="shared" si="522"/>
        <v>France</v>
      </c>
      <c r="AC786" s="177" t="str">
        <f t="shared" si="460"/>
        <v>Bil</v>
      </c>
      <c r="AD786" s="165" t="str">
        <f t="shared" ref="AD786" si="524">$Z$8</f>
        <v>Bil - Diesel</v>
      </c>
      <c r="AE786" s="177" t="str">
        <f t="shared" si="518"/>
        <v>FranceBil - Diesel</v>
      </c>
      <c r="AF786" s="177">
        <v>2018</v>
      </c>
      <c r="AG786" s="180">
        <v>0.21129999999999999</v>
      </c>
      <c r="AH786" s="177" t="s">
        <v>77</v>
      </c>
      <c r="AI786" s="165" t="s">
        <v>21</v>
      </c>
      <c r="AJ786" s="165"/>
    </row>
    <row r="787" spans="28:36">
      <c r="AB787" s="165" t="str">
        <f t="shared" si="522"/>
        <v>France</v>
      </c>
      <c r="AC787" s="177" t="str">
        <f t="shared" si="460"/>
        <v>Bil</v>
      </c>
      <c r="AD787" s="165" t="str">
        <f t="shared" ref="AD787" si="525">$Z$7</f>
        <v>Bil - Bensin</v>
      </c>
      <c r="AE787" s="177" t="str">
        <f t="shared" si="518"/>
        <v>FranceBil - Bensin</v>
      </c>
      <c r="AF787" s="177">
        <v>2018</v>
      </c>
      <c r="AG787" s="180">
        <v>0.21049000000000001</v>
      </c>
      <c r="AH787" s="177" t="s">
        <v>77</v>
      </c>
      <c r="AI787" s="165" t="s">
        <v>21</v>
      </c>
      <c r="AJ787" s="165"/>
    </row>
    <row r="788" spans="28:36">
      <c r="AB788" s="165" t="str">
        <f t="shared" si="522"/>
        <v>France</v>
      </c>
      <c r="AC788" s="177" t="str">
        <f t="shared" si="460"/>
        <v>Bil</v>
      </c>
      <c r="AD788" s="165" t="str">
        <f t="shared" ref="AD788" si="526">$Z$9</f>
        <v>Bil - Hybrid</v>
      </c>
      <c r="AE788" s="177" t="str">
        <f t="shared" si="518"/>
        <v>FranceBil - Hybrid</v>
      </c>
      <c r="AF788" s="177">
        <v>2018</v>
      </c>
      <c r="AG788" s="180">
        <v>0.15921999999999997</v>
      </c>
      <c r="AH788" s="177" t="s">
        <v>77</v>
      </c>
      <c r="AI788" s="165" t="s">
        <v>21</v>
      </c>
      <c r="AJ788" s="165"/>
    </row>
    <row r="789" spans="28:36">
      <c r="AB789" s="165" t="str">
        <f t="shared" ref="AB789:AB792" si="527">$A$17</f>
        <v>Germany</v>
      </c>
      <c r="AC789" s="177" t="str">
        <f t="shared" si="460"/>
        <v>Bil</v>
      </c>
      <c r="AD789" s="165" t="str">
        <f t="shared" ref="AD789" si="528">$Z$6</f>
        <v>Bil - Generisk</v>
      </c>
      <c r="AE789" s="177" t="str">
        <f t="shared" si="518"/>
        <v>GermanyBil - Generisk</v>
      </c>
      <c r="AF789" s="177">
        <v>2024</v>
      </c>
      <c r="AG789" s="177">
        <v>0.21773999999999999</v>
      </c>
      <c r="AH789" s="177" t="s">
        <v>77</v>
      </c>
      <c r="AI789" s="177" t="s">
        <v>24</v>
      </c>
      <c r="AJ789" s="165"/>
    </row>
    <row r="790" spans="28:36">
      <c r="AB790" s="165" t="str">
        <f t="shared" si="527"/>
        <v>Germany</v>
      </c>
      <c r="AC790" s="177" t="str">
        <f t="shared" si="460"/>
        <v>Bil</v>
      </c>
      <c r="AD790" s="165" t="str">
        <f t="shared" ref="AD790" si="529">$Z$8</f>
        <v>Bil - Diesel</v>
      </c>
      <c r="AE790" s="177" t="str">
        <f t="shared" si="518"/>
        <v>GermanyBil - Diesel</v>
      </c>
      <c r="AF790" s="177">
        <v>2023</v>
      </c>
      <c r="AG790" s="180">
        <v>0.21129999999999999</v>
      </c>
      <c r="AH790" s="177" t="s">
        <v>77</v>
      </c>
      <c r="AI790" s="177" t="s">
        <v>76</v>
      </c>
      <c r="AJ790" s="165"/>
    </row>
    <row r="791" spans="28:36">
      <c r="AB791" s="165" t="str">
        <f t="shared" si="527"/>
        <v>Germany</v>
      </c>
      <c r="AC791" s="177" t="str">
        <f t="shared" si="460"/>
        <v>Bil</v>
      </c>
      <c r="AD791" s="165" t="str">
        <f t="shared" ref="AD791" si="530">$Z$7</f>
        <v>Bil - Bensin</v>
      </c>
      <c r="AE791" s="177" t="str">
        <f t="shared" si="518"/>
        <v>GermanyBil - Bensin</v>
      </c>
      <c r="AF791" s="177">
        <v>2024</v>
      </c>
      <c r="AG791" s="180">
        <v>0.21049000000000001</v>
      </c>
      <c r="AH791" s="177" t="s">
        <v>77</v>
      </c>
      <c r="AI791" s="177" t="s">
        <v>76</v>
      </c>
      <c r="AJ791" s="165"/>
    </row>
    <row r="792" spans="28:36">
      <c r="AB792" s="165" t="str">
        <f t="shared" si="527"/>
        <v>Germany</v>
      </c>
      <c r="AC792" s="177" t="str">
        <f t="shared" si="460"/>
        <v>Bil</v>
      </c>
      <c r="AD792" s="165" t="str">
        <f t="shared" ref="AD792" si="531">$Z$9</f>
        <v>Bil - Hybrid</v>
      </c>
      <c r="AE792" s="177" t="str">
        <f t="shared" si="518"/>
        <v>GermanyBil - Hybrid</v>
      </c>
      <c r="AF792" s="177">
        <v>2024</v>
      </c>
      <c r="AG792" s="180">
        <v>0.15921999999999997</v>
      </c>
      <c r="AH792" s="177" t="s">
        <v>77</v>
      </c>
      <c r="AI792" s="177" t="s">
        <v>24</v>
      </c>
      <c r="AJ792" s="165"/>
    </row>
    <row r="793" spans="28:36">
      <c r="AB793" s="165" t="str">
        <f t="shared" ref="AB793:AB796" si="532">$A$18</f>
        <v>Greece</v>
      </c>
      <c r="AC793" s="177" t="str">
        <f t="shared" si="460"/>
        <v>Bil</v>
      </c>
      <c r="AD793" s="165" t="str">
        <f t="shared" ref="AD793" si="533">$Z$6</f>
        <v>Bil - Generisk</v>
      </c>
      <c r="AE793" s="177" t="str">
        <f t="shared" si="518"/>
        <v>GreeceBil - Generisk</v>
      </c>
      <c r="AF793" s="177">
        <v>2024</v>
      </c>
      <c r="AG793" s="177">
        <v>0.21773999999999999</v>
      </c>
      <c r="AH793" s="177" t="s">
        <v>77</v>
      </c>
      <c r="AI793" s="177" t="s">
        <v>24</v>
      </c>
      <c r="AJ793" s="165"/>
    </row>
    <row r="794" spans="28:36">
      <c r="AB794" s="165" t="str">
        <f t="shared" si="532"/>
        <v>Greece</v>
      </c>
      <c r="AC794" s="177" t="str">
        <f t="shared" si="460"/>
        <v>Bil</v>
      </c>
      <c r="AD794" s="165" t="str">
        <f t="shared" ref="AD794" si="534">$Z$8</f>
        <v>Bil - Diesel</v>
      </c>
      <c r="AE794" s="177" t="str">
        <f t="shared" si="518"/>
        <v>GreeceBil - Diesel</v>
      </c>
      <c r="AF794" s="177">
        <v>2024</v>
      </c>
      <c r="AG794" s="180">
        <v>0.21129999999999999</v>
      </c>
      <c r="AH794" s="177" t="s">
        <v>77</v>
      </c>
      <c r="AI794" s="177" t="s">
        <v>24</v>
      </c>
      <c r="AJ794" s="165"/>
    </row>
    <row r="795" spans="28:36">
      <c r="AB795" s="165" t="str">
        <f t="shared" si="532"/>
        <v>Greece</v>
      </c>
      <c r="AC795" s="177" t="str">
        <f t="shared" si="460"/>
        <v>Bil</v>
      </c>
      <c r="AD795" s="165" t="str">
        <f t="shared" ref="AD795" si="535">$Z$7</f>
        <v>Bil - Bensin</v>
      </c>
      <c r="AE795" s="177" t="str">
        <f t="shared" si="518"/>
        <v>GreeceBil - Bensin</v>
      </c>
      <c r="AF795" s="177">
        <v>2024</v>
      </c>
      <c r="AG795" s="180">
        <v>0.21049000000000001</v>
      </c>
      <c r="AH795" s="177" t="s">
        <v>77</v>
      </c>
      <c r="AI795" s="177" t="s">
        <v>24</v>
      </c>
      <c r="AJ795" s="165"/>
    </row>
    <row r="796" spans="28:36">
      <c r="AB796" s="165" t="str">
        <f t="shared" si="532"/>
        <v>Greece</v>
      </c>
      <c r="AC796" s="177" t="str">
        <f t="shared" si="460"/>
        <v>Bil</v>
      </c>
      <c r="AD796" s="165" t="str">
        <f t="shared" ref="AD796" si="536">$Z$9</f>
        <v>Bil - Hybrid</v>
      </c>
      <c r="AE796" s="177" t="str">
        <f t="shared" si="518"/>
        <v>GreeceBil - Hybrid</v>
      </c>
      <c r="AF796" s="177">
        <v>2024</v>
      </c>
      <c r="AG796" s="180">
        <v>0.15921999999999997</v>
      </c>
      <c r="AH796" s="177" t="s">
        <v>77</v>
      </c>
      <c r="AI796" s="177" t="s">
        <v>24</v>
      </c>
      <c r="AJ796" s="165"/>
    </row>
    <row r="797" spans="28:36">
      <c r="AB797" s="165" t="str">
        <f t="shared" ref="AB797:AB800" si="537">$A$19</f>
        <v>Hungary</v>
      </c>
      <c r="AC797" s="177" t="str">
        <f t="shared" si="460"/>
        <v>Bil</v>
      </c>
      <c r="AD797" s="165" t="str">
        <f t="shared" ref="AD797" si="538">$Z$6</f>
        <v>Bil - Generisk</v>
      </c>
      <c r="AE797" s="177" t="str">
        <f t="shared" si="518"/>
        <v>HungaryBil - Generisk</v>
      </c>
      <c r="AF797" s="177">
        <v>2024</v>
      </c>
      <c r="AG797" s="177">
        <v>0.21773999999999999</v>
      </c>
      <c r="AH797" s="177" t="s">
        <v>77</v>
      </c>
      <c r="AI797" s="177" t="s">
        <v>24</v>
      </c>
      <c r="AJ797" s="165"/>
    </row>
    <row r="798" spans="28:36">
      <c r="AB798" s="165" t="str">
        <f t="shared" si="537"/>
        <v>Hungary</v>
      </c>
      <c r="AC798" s="177" t="str">
        <f t="shared" ref="AC798:AC861" si="539">$V$4</f>
        <v>Bil</v>
      </c>
      <c r="AD798" s="165" t="str">
        <f t="shared" ref="AD798" si="540">$Z$8</f>
        <v>Bil - Diesel</v>
      </c>
      <c r="AE798" s="177" t="str">
        <f t="shared" si="518"/>
        <v>HungaryBil - Diesel</v>
      </c>
      <c r="AF798" s="177">
        <v>2024</v>
      </c>
      <c r="AG798" s="180">
        <v>0.21129999999999999</v>
      </c>
      <c r="AH798" s="177" t="s">
        <v>77</v>
      </c>
      <c r="AI798" s="177" t="s">
        <v>24</v>
      </c>
      <c r="AJ798" s="165"/>
    </row>
    <row r="799" spans="28:36">
      <c r="AB799" s="165" t="str">
        <f t="shared" si="537"/>
        <v>Hungary</v>
      </c>
      <c r="AC799" s="177" t="str">
        <f t="shared" si="539"/>
        <v>Bil</v>
      </c>
      <c r="AD799" s="165" t="str">
        <f t="shared" ref="AD799" si="541">$Z$7</f>
        <v>Bil - Bensin</v>
      </c>
      <c r="AE799" s="177" t="str">
        <f t="shared" si="518"/>
        <v>HungaryBil - Bensin</v>
      </c>
      <c r="AF799" s="177">
        <v>2024</v>
      </c>
      <c r="AG799" s="180">
        <v>0.21049000000000001</v>
      </c>
      <c r="AH799" s="177" t="s">
        <v>77</v>
      </c>
      <c r="AI799" s="177" t="s">
        <v>24</v>
      </c>
      <c r="AJ799" s="165"/>
    </row>
    <row r="800" spans="28:36">
      <c r="AB800" s="165" t="str">
        <f t="shared" si="537"/>
        <v>Hungary</v>
      </c>
      <c r="AC800" s="177" t="str">
        <f t="shared" si="539"/>
        <v>Bil</v>
      </c>
      <c r="AD800" s="165" t="str">
        <f t="shared" ref="AD800" si="542">$Z$9</f>
        <v>Bil - Hybrid</v>
      </c>
      <c r="AE800" s="177" t="str">
        <f t="shared" si="518"/>
        <v>HungaryBil - Hybrid</v>
      </c>
      <c r="AF800" s="177">
        <v>2024</v>
      </c>
      <c r="AG800" s="180">
        <v>0.15921999999999997</v>
      </c>
      <c r="AH800" s="177" t="s">
        <v>77</v>
      </c>
      <c r="AI800" s="177" t="s">
        <v>24</v>
      </c>
      <c r="AJ800" s="165"/>
    </row>
    <row r="801" spans="28:36">
      <c r="AB801" s="165" t="str">
        <f t="shared" ref="AB801:AB804" si="543">$A$20</f>
        <v>Iceland</v>
      </c>
      <c r="AC801" s="177" t="str">
        <f t="shared" si="539"/>
        <v>Bil</v>
      </c>
      <c r="AD801" s="165" t="str">
        <f t="shared" ref="AD801" si="544">$Z$6</f>
        <v>Bil - Generisk</v>
      </c>
      <c r="AE801" s="177" t="str">
        <f t="shared" si="518"/>
        <v>IcelandBil - Generisk</v>
      </c>
      <c r="AF801" s="177">
        <v>2024</v>
      </c>
      <c r="AG801" s="177">
        <v>0.21773999999999999</v>
      </c>
      <c r="AH801" s="177" t="s">
        <v>77</v>
      </c>
      <c r="AI801" s="177" t="s">
        <v>24</v>
      </c>
      <c r="AJ801" s="165"/>
    </row>
    <row r="802" spans="28:36">
      <c r="AB802" s="165" t="str">
        <f t="shared" si="543"/>
        <v>Iceland</v>
      </c>
      <c r="AC802" s="177" t="str">
        <f t="shared" si="539"/>
        <v>Bil</v>
      </c>
      <c r="AD802" s="165" t="str">
        <f t="shared" ref="AD802" si="545">$Z$8</f>
        <v>Bil - Diesel</v>
      </c>
      <c r="AE802" s="177" t="str">
        <f t="shared" si="518"/>
        <v>IcelandBil - Diesel</v>
      </c>
      <c r="AF802" s="177">
        <v>2024</v>
      </c>
      <c r="AG802" s="180">
        <v>0.21129999999999999</v>
      </c>
      <c r="AH802" s="177" t="s">
        <v>77</v>
      </c>
      <c r="AI802" s="177" t="s">
        <v>24</v>
      </c>
      <c r="AJ802" s="165"/>
    </row>
    <row r="803" spans="28:36">
      <c r="AB803" s="165" t="str">
        <f t="shared" si="543"/>
        <v>Iceland</v>
      </c>
      <c r="AC803" s="177" t="str">
        <f t="shared" si="539"/>
        <v>Bil</v>
      </c>
      <c r="AD803" s="165" t="str">
        <f t="shared" ref="AD803" si="546">$Z$7</f>
        <v>Bil - Bensin</v>
      </c>
      <c r="AE803" s="177" t="str">
        <f t="shared" si="518"/>
        <v>IcelandBil - Bensin</v>
      </c>
      <c r="AF803" s="177">
        <v>2024</v>
      </c>
      <c r="AG803" s="180">
        <v>0.21049000000000001</v>
      </c>
      <c r="AH803" s="177" t="s">
        <v>77</v>
      </c>
      <c r="AI803" s="177" t="s">
        <v>24</v>
      </c>
      <c r="AJ803" s="165"/>
    </row>
    <row r="804" spans="28:36">
      <c r="AB804" s="165" t="str">
        <f t="shared" si="543"/>
        <v>Iceland</v>
      </c>
      <c r="AC804" s="177" t="str">
        <f t="shared" si="539"/>
        <v>Bil</v>
      </c>
      <c r="AD804" s="165" t="str">
        <f t="shared" ref="AD804" si="547">$Z$9</f>
        <v>Bil - Hybrid</v>
      </c>
      <c r="AE804" s="177" t="str">
        <f t="shared" si="518"/>
        <v>IcelandBil - Hybrid</v>
      </c>
      <c r="AF804" s="177">
        <v>2024</v>
      </c>
      <c r="AG804" s="180">
        <v>0.15921999999999997</v>
      </c>
      <c r="AH804" s="177" t="s">
        <v>77</v>
      </c>
      <c r="AI804" s="177" t="s">
        <v>24</v>
      </c>
      <c r="AJ804" s="165"/>
    </row>
    <row r="805" spans="28:36">
      <c r="AB805" s="165" t="str">
        <f t="shared" ref="AB805:AB808" si="548">$A$21</f>
        <v>Ireland</v>
      </c>
      <c r="AC805" s="177" t="str">
        <f t="shared" si="539"/>
        <v>Bil</v>
      </c>
      <c r="AD805" s="165" t="str">
        <f t="shared" ref="AD805" si="549">$Z$6</f>
        <v>Bil - Generisk</v>
      </c>
      <c r="AE805" s="177" t="str">
        <f t="shared" si="518"/>
        <v>IrelandBil - Generisk</v>
      </c>
      <c r="AF805" s="177">
        <v>2024</v>
      </c>
      <c r="AG805" s="177">
        <v>0.21773999999999999</v>
      </c>
      <c r="AH805" s="177" t="s">
        <v>77</v>
      </c>
      <c r="AI805" s="177" t="s">
        <v>24</v>
      </c>
      <c r="AJ805" s="165"/>
    </row>
    <row r="806" spans="28:36">
      <c r="AB806" s="165" t="str">
        <f t="shared" si="548"/>
        <v>Ireland</v>
      </c>
      <c r="AC806" s="177" t="str">
        <f t="shared" si="539"/>
        <v>Bil</v>
      </c>
      <c r="AD806" s="165" t="str">
        <f t="shared" ref="AD806" si="550">$Z$8</f>
        <v>Bil - Diesel</v>
      </c>
      <c r="AE806" s="177" t="str">
        <f t="shared" si="518"/>
        <v>IrelandBil - Diesel</v>
      </c>
      <c r="AF806" s="177">
        <v>2024</v>
      </c>
      <c r="AG806" s="180">
        <v>0.21129999999999999</v>
      </c>
      <c r="AH806" s="177" t="s">
        <v>77</v>
      </c>
      <c r="AI806" s="177" t="s">
        <v>24</v>
      </c>
      <c r="AJ806" s="165"/>
    </row>
    <row r="807" spans="28:36">
      <c r="AB807" s="165" t="str">
        <f t="shared" si="548"/>
        <v>Ireland</v>
      </c>
      <c r="AC807" s="177" t="str">
        <f t="shared" si="539"/>
        <v>Bil</v>
      </c>
      <c r="AD807" s="165" t="str">
        <f t="shared" ref="AD807" si="551">$Z$7</f>
        <v>Bil - Bensin</v>
      </c>
      <c r="AE807" s="177" t="str">
        <f t="shared" si="518"/>
        <v>IrelandBil - Bensin</v>
      </c>
      <c r="AF807" s="177">
        <v>2024</v>
      </c>
      <c r="AG807" s="180">
        <v>0.21049000000000001</v>
      </c>
      <c r="AH807" s="177" t="s">
        <v>77</v>
      </c>
      <c r="AI807" s="177" t="s">
        <v>24</v>
      </c>
      <c r="AJ807" s="165"/>
    </row>
    <row r="808" spans="28:36">
      <c r="AB808" s="165" t="str">
        <f t="shared" si="548"/>
        <v>Ireland</v>
      </c>
      <c r="AC808" s="177" t="str">
        <f t="shared" si="539"/>
        <v>Bil</v>
      </c>
      <c r="AD808" s="165" t="str">
        <f t="shared" ref="AD808" si="552">$Z$9</f>
        <v>Bil - Hybrid</v>
      </c>
      <c r="AE808" s="177" t="str">
        <f t="shared" si="518"/>
        <v>IrelandBil - Hybrid</v>
      </c>
      <c r="AF808" s="177">
        <v>2024</v>
      </c>
      <c r="AG808" s="180">
        <v>0.15921999999999997</v>
      </c>
      <c r="AH808" s="177" t="s">
        <v>77</v>
      </c>
      <c r="AI808" s="177" t="s">
        <v>24</v>
      </c>
      <c r="AJ808" s="165"/>
    </row>
    <row r="809" spans="28:36">
      <c r="AB809" s="165" t="str">
        <f t="shared" ref="AB809:AB812" si="553">$A$22</f>
        <v>Italy</v>
      </c>
      <c r="AC809" s="177" t="str">
        <f t="shared" si="539"/>
        <v>Bil</v>
      </c>
      <c r="AD809" s="165" t="str">
        <f t="shared" ref="AD809" si="554">$Z$6</f>
        <v>Bil - Generisk</v>
      </c>
      <c r="AE809" s="177" t="str">
        <f t="shared" si="518"/>
        <v>ItalyBil - Generisk</v>
      </c>
      <c r="AF809" s="177">
        <v>2024</v>
      </c>
      <c r="AG809" s="177">
        <v>0.21773999999999999</v>
      </c>
      <c r="AH809" s="177" t="s">
        <v>77</v>
      </c>
      <c r="AI809" s="177" t="s">
        <v>24</v>
      </c>
      <c r="AJ809" s="165"/>
    </row>
    <row r="810" spans="28:36">
      <c r="AB810" s="165" t="str">
        <f t="shared" si="553"/>
        <v>Italy</v>
      </c>
      <c r="AC810" s="177" t="str">
        <f t="shared" si="539"/>
        <v>Bil</v>
      </c>
      <c r="AD810" s="165" t="str">
        <f t="shared" ref="AD810" si="555">$Z$8</f>
        <v>Bil - Diesel</v>
      </c>
      <c r="AE810" s="177" t="str">
        <f t="shared" si="518"/>
        <v>ItalyBil - Diesel</v>
      </c>
      <c r="AF810" s="177">
        <v>2024</v>
      </c>
      <c r="AG810" s="180">
        <v>0.21129999999999999</v>
      </c>
      <c r="AH810" s="177" t="s">
        <v>77</v>
      </c>
      <c r="AI810" s="177" t="s">
        <v>24</v>
      </c>
      <c r="AJ810" s="165"/>
    </row>
    <row r="811" spans="28:36">
      <c r="AB811" s="165" t="str">
        <f t="shared" si="553"/>
        <v>Italy</v>
      </c>
      <c r="AC811" s="177" t="str">
        <f t="shared" si="539"/>
        <v>Bil</v>
      </c>
      <c r="AD811" s="165" t="str">
        <f t="shared" ref="AD811" si="556">$Z$7</f>
        <v>Bil - Bensin</v>
      </c>
      <c r="AE811" s="177" t="str">
        <f t="shared" si="518"/>
        <v>ItalyBil - Bensin</v>
      </c>
      <c r="AF811" s="177">
        <v>2024</v>
      </c>
      <c r="AG811" s="180">
        <v>0.21049000000000001</v>
      </c>
      <c r="AH811" s="177" t="s">
        <v>77</v>
      </c>
      <c r="AI811" s="177" t="s">
        <v>24</v>
      </c>
      <c r="AJ811" s="165"/>
    </row>
    <row r="812" spans="28:36">
      <c r="AB812" s="165" t="str">
        <f t="shared" si="553"/>
        <v>Italy</v>
      </c>
      <c r="AC812" s="177" t="str">
        <f t="shared" si="539"/>
        <v>Bil</v>
      </c>
      <c r="AD812" s="165" t="str">
        <f t="shared" ref="AD812" si="557">$Z$9</f>
        <v>Bil - Hybrid</v>
      </c>
      <c r="AE812" s="177" t="str">
        <f t="shared" si="518"/>
        <v>ItalyBil - Hybrid</v>
      </c>
      <c r="AF812" s="177">
        <v>2024</v>
      </c>
      <c r="AG812" s="180">
        <v>0.15921999999999997</v>
      </c>
      <c r="AH812" s="177" t="s">
        <v>77</v>
      </c>
      <c r="AI812" s="177" t="s">
        <v>24</v>
      </c>
      <c r="AJ812" s="165"/>
    </row>
    <row r="813" spans="28:36">
      <c r="AB813" s="165" t="str">
        <f t="shared" ref="AB813:AB816" si="558">$A$23</f>
        <v>Latvia</v>
      </c>
      <c r="AC813" s="177" t="str">
        <f t="shared" si="539"/>
        <v>Bil</v>
      </c>
      <c r="AD813" s="165" t="str">
        <f t="shared" ref="AD813" si="559">$Z$6</f>
        <v>Bil - Generisk</v>
      </c>
      <c r="AE813" s="177" t="str">
        <f t="shared" si="518"/>
        <v>LatviaBil - Generisk</v>
      </c>
      <c r="AF813" s="177">
        <v>2024</v>
      </c>
      <c r="AG813" s="177">
        <v>0.21773999999999999</v>
      </c>
      <c r="AH813" s="177" t="s">
        <v>77</v>
      </c>
      <c r="AI813" s="177" t="s">
        <v>24</v>
      </c>
      <c r="AJ813" s="165"/>
    </row>
    <row r="814" spans="28:36">
      <c r="AB814" s="165" t="str">
        <f t="shared" si="558"/>
        <v>Latvia</v>
      </c>
      <c r="AC814" s="177" t="str">
        <f t="shared" si="539"/>
        <v>Bil</v>
      </c>
      <c r="AD814" s="165" t="str">
        <f t="shared" ref="AD814" si="560">$Z$8</f>
        <v>Bil - Diesel</v>
      </c>
      <c r="AE814" s="177" t="str">
        <f t="shared" si="518"/>
        <v>LatviaBil - Diesel</v>
      </c>
      <c r="AF814" s="177">
        <v>2024</v>
      </c>
      <c r="AG814" s="180">
        <v>0.21129999999999999</v>
      </c>
      <c r="AH814" s="177" t="s">
        <v>77</v>
      </c>
      <c r="AI814" s="177" t="s">
        <v>24</v>
      </c>
      <c r="AJ814" s="165"/>
    </row>
    <row r="815" spans="28:36">
      <c r="AB815" s="165" t="str">
        <f t="shared" si="558"/>
        <v>Latvia</v>
      </c>
      <c r="AC815" s="177" t="str">
        <f t="shared" si="539"/>
        <v>Bil</v>
      </c>
      <c r="AD815" s="165" t="str">
        <f t="shared" ref="AD815" si="561">$Z$7</f>
        <v>Bil - Bensin</v>
      </c>
      <c r="AE815" s="177" t="str">
        <f t="shared" si="518"/>
        <v>LatviaBil - Bensin</v>
      </c>
      <c r="AF815" s="177">
        <v>2024</v>
      </c>
      <c r="AG815" s="180">
        <v>0.21049000000000001</v>
      </c>
      <c r="AH815" s="177" t="s">
        <v>77</v>
      </c>
      <c r="AI815" s="177" t="s">
        <v>24</v>
      </c>
      <c r="AJ815" s="165"/>
    </row>
    <row r="816" spans="28:36">
      <c r="AB816" s="165" t="str">
        <f t="shared" si="558"/>
        <v>Latvia</v>
      </c>
      <c r="AC816" s="177" t="str">
        <f t="shared" si="539"/>
        <v>Bil</v>
      </c>
      <c r="AD816" s="165" t="str">
        <f t="shared" ref="AD816" si="562">$Z$9</f>
        <v>Bil - Hybrid</v>
      </c>
      <c r="AE816" s="177" t="str">
        <f t="shared" si="518"/>
        <v>LatviaBil - Hybrid</v>
      </c>
      <c r="AF816" s="177">
        <v>2024</v>
      </c>
      <c r="AG816" s="180">
        <v>0.15921999999999997</v>
      </c>
      <c r="AH816" s="177" t="s">
        <v>77</v>
      </c>
      <c r="AI816" s="177" t="s">
        <v>24</v>
      </c>
      <c r="AJ816" s="165"/>
    </row>
    <row r="817" spans="28:36">
      <c r="AB817" s="165" t="str">
        <f t="shared" ref="AB817:AB820" si="563">$A$24</f>
        <v>Liechtenstein</v>
      </c>
      <c r="AC817" s="177" t="str">
        <f t="shared" si="539"/>
        <v>Bil</v>
      </c>
      <c r="AD817" s="165" t="str">
        <f t="shared" ref="AD817" si="564">$Z$6</f>
        <v>Bil - Generisk</v>
      </c>
      <c r="AE817" s="177" t="str">
        <f t="shared" si="518"/>
        <v>LiechtensteinBil - Generisk</v>
      </c>
      <c r="AF817" s="177">
        <v>2024</v>
      </c>
      <c r="AG817" s="177">
        <v>0.21773999999999999</v>
      </c>
      <c r="AH817" s="177" t="s">
        <v>77</v>
      </c>
      <c r="AI817" s="177" t="s">
        <v>24</v>
      </c>
      <c r="AJ817" s="165"/>
    </row>
    <row r="818" spans="28:36">
      <c r="AB818" s="165" t="str">
        <f t="shared" si="563"/>
        <v>Liechtenstein</v>
      </c>
      <c r="AC818" s="177" t="str">
        <f t="shared" si="539"/>
        <v>Bil</v>
      </c>
      <c r="AD818" s="165" t="str">
        <f t="shared" ref="AD818" si="565">$Z$8</f>
        <v>Bil - Diesel</v>
      </c>
      <c r="AE818" s="177" t="str">
        <f t="shared" si="518"/>
        <v>LiechtensteinBil - Diesel</v>
      </c>
      <c r="AF818" s="177">
        <v>2024</v>
      </c>
      <c r="AG818" s="180">
        <v>0.21129999999999999</v>
      </c>
      <c r="AH818" s="177" t="s">
        <v>77</v>
      </c>
      <c r="AI818" s="177" t="s">
        <v>24</v>
      </c>
      <c r="AJ818" s="165"/>
    </row>
    <row r="819" spans="28:36">
      <c r="AB819" s="165" t="str">
        <f t="shared" si="563"/>
        <v>Liechtenstein</v>
      </c>
      <c r="AC819" s="177" t="str">
        <f t="shared" si="539"/>
        <v>Bil</v>
      </c>
      <c r="AD819" s="165" t="str">
        <f t="shared" ref="AD819" si="566">$Z$7</f>
        <v>Bil - Bensin</v>
      </c>
      <c r="AE819" s="177" t="str">
        <f t="shared" si="518"/>
        <v>LiechtensteinBil - Bensin</v>
      </c>
      <c r="AF819" s="177">
        <v>2024</v>
      </c>
      <c r="AG819" s="180">
        <v>0.21049000000000001</v>
      </c>
      <c r="AH819" s="177" t="s">
        <v>77</v>
      </c>
      <c r="AI819" s="177" t="s">
        <v>24</v>
      </c>
      <c r="AJ819" s="165"/>
    </row>
    <row r="820" spans="28:36">
      <c r="AB820" s="165" t="str">
        <f t="shared" si="563"/>
        <v>Liechtenstein</v>
      </c>
      <c r="AC820" s="177" t="str">
        <f t="shared" si="539"/>
        <v>Bil</v>
      </c>
      <c r="AD820" s="165" t="str">
        <f t="shared" ref="AD820" si="567">$Z$9</f>
        <v>Bil - Hybrid</v>
      </c>
      <c r="AE820" s="177" t="str">
        <f t="shared" si="518"/>
        <v>LiechtensteinBil - Hybrid</v>
      </c>
      <c r="AF820" s="177">
        <v>2024</v>
      </c>
      <c r="AG820" s="180">
        <v>0.15921999999999997</v>
      </c>
      <c r="AH820" s="177" t="s">
        <v>77</v>
      </c>
      <c r="AI820" s="177" t="s">
        <v>24</v>
      </c>
      <c r="AJ820" s="165"/>
    </row>
    <row r="821" spans="28:36">
      <c r="AB821" s="165" t="str">
        <f t="shared" ref="AB821:AB824" si="568">$A$25</f>
        <v>Lithuania</v>
      </c>
      <c r="AC821" s="177" t="str">
        <f t="shared" si="539"/>
        <v>Bil</v>
      </c>
      <c r="AD821" s="165" t="str">
        <f t="shared" ref="AD821" si="569">$Z$6</f>
        <v>Bil - Generisk</v>
      </c>
      <c r="AE821" s="177" t="str">
        <f t="shared" si="518"/>
        <v>LithuaniaBil - Generisk</v>
      </c>
      <c r="AF821" s="177">
        <v>2024</v>
      </c>
      <c r="AG821" s="177">
        <v>0.21773999999999999</v>
      </c>
      <c r="AH821" s="177" t="s">
        <v>77</v>
      </c>
      <c r="AI821" s="177" t="s">
        <v>24</v>
      </c>
      <c r="AJ821" s="165"/>
    </row>
    <row r="822" spans="28:36">
      <c r="AB822" s="165" t="str">
        <f t="shared" si="568"/>
        <v>Lithuania</v>
      </c>
      <c r="AC822" s="177" t="str">
        <f t="shared" si="539"/>
        <v>Bil</v>
      </c>
      <c r="AD822" s="165" t="str">
        <f t="shared" ref="AD822" si="570">$Z$8</f>
        <v>Bil - Diesel</v>
      </c>
      <c r="AE822" s="177" t="str">
        <f t="shared" si="518"/>
        <v>LithuaniaBil - Diesel</v>
      </c>
      <c r="AF822" s="177">
        <v>2024</v>
      </c>
      <c r="AG822" s="180">
        <v>0.21129999999999999</v>
      </c>
      <c r="AH822" s="177" t="s">
        <v>77</v>
      </c>
      <c r="AI822" s="177" t="s">
        <v>24</v>
      </c>
      <c r="AJ822" s="165"/>
    </row>
    <row r="823" spans="28:36">
      <c r="AB823" s="165" t="str">
        <f t="shared" si="568"/>
        <v>Lithuania</v>
      </c>
      <c r="AC823" s="177" t="str">
        <f t="shared" si="539"/>
        <v>Bil</v>
      </c>
      <c r="AD823" s="165" t="str">
        <f t="shared" ref="AD823" si="571">$Z$7</f>
        <v>Bil - Bensin</v>
      </c>
      <c r="AE823" s="177" t="str">
        <f t="shared" si="518"/>
        <v>LithuaniaBil - Bensin</v>
      </c>
      <c r="AF823" s="177">
        <v>2024</v>
      </c>
      <c r="AG823" s="180">
        <v>0.21049000000000001</v>
      </c>
      <c r="AH823" s="177" t="s">
        <v>77</v>
      </c>
      <c r="AI823" s="177" t="s">
        <v>24</v>
      </c>
      <c r="AJ823" s="165"/>
    </row>
    <row r="824" spans="28:36">
      <c r="AB824" s="165" t="str">
        <f t="shared" si="568"/>
        <v>Lithuania</v>
      </c>
      <c r="AC824" s="177" t="str">
        <f t="shared" si="539"/>
        <v>Bil</v>
      </c>
      <c r="AD824" s="165" t="str">
        <f t="shared" ref="AD824" si="572">$Z$9</f>
        <v>Bil - Hybrid</v>
      </c>
      <c r="AE824" s="177" t="str">
        <f t="shared" si="518"/>
        <v>LithuaniaBil - Hybrid</v>
      </c>
      <c r="AF824" s="177">
        <v>2024</v>
      </c>
      <c r="AG824" s="180">
        <v>0.15921999999999997</v>
      </c>
      <c r="AH824" s="177" t="s">
        <v>77</v>
      </c>
      <c r="AI824" s="177" t="s">
        <v>24</v>
      </c>
      <c r="AJ824" s="165"/>
    </row>
    <row r="825" spans="28:36">
      <c r="AB825" s="165" t="str">
        <f t="shared" ref="AB825:AB828" si="573">$A$26</f>
        <v>Luxembourg</v>
      </c>
      <c r="AC825" s="177" t="str">
        <f t="shared" si="539"/>
        <v>Bil</v>
      </c>
      <c r="AD825" s="165" t="str">
        <f t="shared" ref="AD825" si="574">$Z$6</f>
        <v>Bil - Generisk</v>
      </c>
      <c r="AE825" s="177" t="str">
        <f t="shared" si="518"/>
        <v>LuxembourgBil - Generisk</v>
      </c>
      <c r="AF825" s="177">
        <v>2024</v>
      </c>
      <c r="AG825" s="177">
        <v>0.21773999999999999</v>
      </c>
      <c r="AH825" s="177" t="s">
        <v>77</v>
      </c>
      <c r="AI825" s="177" t="s">
        <v>24</v>
      </c>
      <c r="AJ825" s="165"/>
    </row>
    <row r="826" spans="28:36">
      <c r="AB826" s="165" t="str">
        <f t="shared" si="573"/>
        <v>Luxembourg</v>
      </c>
      <c r="AC826" s="177" t="str">
        <f t="shared" si="539"/>
        <v>Bil</v>
      </c>
      <c r="AD826" s="165" t="str">
        <f t="shared" ref="AD826" si="575">$Z$8</f>
        <v>Bil - Diesel</v>
      </c>
      <c r="AE826" s="177" t="str">
        <f t="shared" si="518"/>
        <v>LuxembourgBil - Diesel</v>
      </c>
      <c r="AF826" s="177">
        <v>2024</v>
      </c>
      <c r="AG826" s="180">
        <v>0.21129999999999999</v>
      </c>
      <c r="AH826" s="177" t="s">
        <v>77</v>
      </c>
      <c r="AI826" s="177" t="s">
        <v>24</v>
      </c>
      <c r="AJ826" s="165"/>
    </row>
    <row r="827" spans="28:36">
      <c r="AB827" s="165" t="str">
        <f t="shared" si="573"/>
        <v>Luxembourg</v>
      </c>
      <c r="AC827" s="177" t="str">
        <f t="shared" si="539"/>
        <v>Bil</v>
      </c>
      <c r="AD827" s="165" t="str">
        <f t="shared" ref="AD827" si="576">$Z$7</f>
        <v>Bil - Bensin</v>
      </c>
      <c r="AE827" s="177" t="str">
        <f t="shared" si="518"/>
        <v>LuxembourgBil - Bensin</v>
      </c>
      <c r="AF827" s="177">
        <v>2024</v>
      </c>
      <c r="AG827" s="180">
        <v>0.21049000000000001</v>
      </c>
      <c r="AH827" s="177" t="s">
        <v>77</v>
      </c>
      <c r="AI827" s="177" t="s">
        <v>24</v>
      </c>
      <c r="AJ827" s="165"/>
    </row>
    <row r="828" spans="28:36">
      <c r="AB828" s="165" t="str">
        <f t="shared" si="573"/>
        <v>Luxembourg</v>
      </c>
      <c r="AC828" s="177" t="str">
        <f t="shared" si="539"/>
        <v>Bil</v>
      </c>
      <c r="AD828" s="165" t="str">
        <f t="shared" ref="AD828" si="577">$Z$9</f>
        <v>Bil - Hybrid</v>
      </c>
      <c r="AE828" s="177" t="str">
        <f t="shared" si="518"/>
        <v>LuxembourgBil - Hybrid</v>
      </c>
      <c r="AF828" s="177">
        <v>2024</v>
      </c>
      <c r="AG828" s="180">
        <v>0.15921999999999997</v>
      </c>
      <c r="AH828" s="177" t="s">
        <v>77</v>
      </c>
      <c r="AI828" s="177" t="s">
        <v>24</v>
      </c>
      <c r="AJ828" s="165"/>
    </row>
    <row r="829" spans="28:36">
      <c r="AB829" s="165" t="str">
        <f t="shared" ref="AB829:AB832" si="578">$A$27</f>
        <v>Malta</v>
      </c>
      <c r="AC829" s="177" t="str">
        <f t="shared" si="539"/>
        <v>Bil</v>
      </c>
      <c r="AD829" s="165" t="str">
        <f t="shared" ref="AD829" si="579">$Z$6</f>
        <v>Bil - Generisk</v>
      </c>
      <c r="AE829" s="177" t="str">
        <f t="shared" si="518"/>
        <v>MaltaBil - Generisk</v>
      </c>
      <c r="AF829" s="177">
        <v>2024</v>
      </c>
      <c r="AG829" s="177">
        <v>0.21773999999999999</v>
      </c>
      <c r="AH829" s="177" t="s">
        <v>77</v>
      </c>
      <c r="AI829" s="177" t="s">
        <v>24</v>
      </c>
      <c r="AJ829" s="165"/>
    </row>
    <row r="830" spans="28:36">
      <c r="AB830" s="165" t="str">
        <f t="shared" si="578"/>
        <v>Malta</v>
      </c>
      <c r="AC830" s="177" t="str">
        <f t="shared" si="539"/>
        <v>Bil</v>
      </c>
      <c r="AD830" s="165" t="str">
        <f t="shared" ref="AD830" si="580">$Z$8</f>
        <v>Bil - Diesel</v>
      </c>
      <c r="AE830" s="177" t="str">
        <f t="shared" si="518"/>
        <v>MaltaBil - Diesel</v>
      </c>
      <c r="AF830" s="177">
        <v>2024</v>
      </c>
      <c r="AG830" s="180">
        <v>0.21129999999999999</v>
      </c>
      <c r="AH830" s="177" t="s">
        <v>77</v>
      </c>
      <c r="AI830" s="177" t="s">
        <v>24</v>
      </c>
      <c r="AJ830" s="165"/>
    </row>
    <row r="831" spans="28:36">
      <c r="AB831" s="165" t="str">
        <f t="shared" si="578"/>
        <v>Malta</v>
      </c>
      <c r="AC831" s="177" t="str">
        <f t="shared" si="539"/>
        <v>Bil</v>
      </c>
      <c r="AD831" s="165" t="str">
        <f t="shared" ref="AD831" si="581">$Z$7</f>
        <v>Bil - Bensin</v>
      </c>
      <c r="AE831" s="177" t="str">
        <f t="shared" si="518"/>
        <v>MaltaBil - Bensin</v>
      </c>
      <c r="AF831" s="177">
        <v>2024</v>
      </c>
      <c r="AG831" s="180">
        <v>0.21049000000000001</v>
      </c>
      <c r="AH831" s="177" t="s">
        <v>77</v>
      </c>
      <c r="AI831" s="177" t="s">
        <v>24</v>
      </c>
      <c r="AJ831" s="165"/>
    </row>
    <row r="832" spans="28:36">
      <c r="AB832" s="165" t="str">
        <f t="shared" si="578"/>
        <v>Malta</v>
      </c>
      <c r="AC832" s="177" t="str">
        <f t="shared" si="539"/>
        <v>Bil</v>
      </c>
      <c r="AD832" s="165" t="str">
        <f t="shared" ref="AD832" si="582">$Z$9</f>
        <v>Bil - Hybrid</v>
      </c>
      <c r="AE832" s="177" t="str">
        <f t="shared" si="518"/>
        <v>MaltaBil - Hybrid</v>
      </c>
      <c r="AF832" s="177">
        <v>2024</v>
      </c>
      <c r="AG832" s="180">
        <v>0.15921999999999997</v>
      </c>
      <c r="AH832" s="177" t="s">
        <v>77</v>
      </c>
      <c r="AI832" s="177" t="s">
        <v>24</v>
      </c>
      <c r="AJ832" s="165"/>
    </row>
    <row r="833" spans="28:36">
      <c r="AB833" s="165" t="str">
        <f t="shared" ref="AB833:AB836" si="583">$A$28</f>
        <v>Moldova</v>
      </c>
      <c r="AC833" s="177" t="str">
        <f t="shared" si="539"/>
        <v>Bil</v>
      </c>
      <c r="AD833" s="165" t="str">
        <f t="shared" ref="AD833" si="584">$Z$6</f>
        <v>Bil - Generisk</v>
      </c>
      <c r="AE833" s="177" t="str">
        <f t="shared" si="518"/>
        <v>MoldovaBil - Generisk</v>
      </c>
      <c r="AF833" s="177">
        <v>2024</v>
      </c>
      <c r="AG833" s="177">
        <v>0.21773999999999999</v>
      </c>
      <c r="AH833" s="177" t="s">
        <v>77</v>
      </c>
      <c r="AI833" s="177" t="s">
        <v>24</v>
      </c>
      <c r="AJ833" s="165"/>
    </row>
    <row r="834" spans="28:36">
      <c r="AB834" s="165" t="str">
        <f t="shared" si="583"/>
        <v>Moldova</v>
      </c>
      <c r="AC834" s="177" t="str">
        <f t="shared" si="539"/>
        <v>Bil</v>
      </c>
      <c r="AD834" s="165" t="str">
        <f t="shared" ref="AD834" si="585">$Z$8</f>
        <v>Bil - Diesel</v>
      </c>
      <c r="AE834" s="177" t="str">
        <f t="shared" si="518"/>
        <v>MoldovaBil - Diesel</v>
      </c>
      <c r="AF834" s="177">
        <v>2024</v>
      </c>
      <c r="AG834" s="180">
        <v>0.21129999999999999</v>
      </c>
      <c r="AH834" s="177" t="s">
        <v>77</v>
      </c>
      <c r="AI834" s="177" t="s">
        <v>24</v>
      </c>
      <c r="AJ834" s="165"/>
    </row>
    <row r="835" spans="28:36">
      <c r="AB835" s="165" t="str">
        <f t="shared" si="583"/>
        <v>Moldova</v>
      </c>
      <c r="AC835" s="177" t="str">
        <f t="shared" si="539"/>
        <v>Bil</v>
      </c>
      <c r="AD835" s="165" t="str">
        <f t="shared" ref="AD835" si="586">$Z$7</f>
        <v>Bil - Bensin</v>
      </c>
      <c r="AE835" s="177" t="str">
        <f t="shared" si="518"/>
        <v>MoldovaBil - Bensin</v>
      </c>
      <c r="AF835" s="177">
        <v>2024</v>
      </c>
      <c r="AG835" s="180">
        <v>0.21049000000000001</v>
      </c>
      <c r="AH835" s="177" t="s">
        <v>77</v>
      </c>
      <c r="AI835" s="177" t="s">
        <v>24</v>
      </c>
      <c r="AJ835" s="165"/>
    </row>
    <row r="836" spans="28:36">
      <c r="AB836" s="165" t="str">
        <f t="shared" si="583"/>
        <v>Moldova</v>
      </c>
      <c r="AC836" s="177" t="str">
        <f t="shared" si="539"/>
        <v>Bil</v>
      </c>
      <c r="AD836" s="165" t="str">
        <f t="shared" ref="AD836" si="587">$Z$9</f>
        <v>Bil - Hybrid</v>
      </c>
      <c r="AE836" s="177" t="str">
        <f t="shared" si="518"/>
        <v>MoldovaBil - Hybrid</v>
      </c>
      <c r="AF836" s="177">
        <v>2024</v>
      </c>
      <c r="AG836" s="180">
        <v>0.15921999999999997</v>
      </c>
      <c r="AH836" s="177" t="s">
        <v>77</v>
      </c>
      <c r="AI836" s="177" t="s">
        <v>24</v>
      </c>
      <c r="AJ836" s="165"/>
    </row>
    <row r="837" spans="28:36">
      <c r="AB837" s="165" t="str">
        <f t="shared" ref="AB837:AB840" si="588">$A$29</f>
        <v>Monaco</v>
      </c>
      <c r="AC837" s="177" t="str">
        <f t="shared" si="539"/>
        <v>Bil</v>
      </c>
      <c r="AD837" s="165" t="str">
        <f t="shared" ref="AD837" si="589">$Z$6</f>
        <v>Bil - Generisk</v>
      </c>
      <c r="AE837" s="177" t="str">
        <f t="shared" si="518"/>
        <v>MonacoBil - Generisk</v>
      </c>
      <c r="AF837" s="177">
        <v>2024</v>
      </c>
      <c r="AG837" s="177">
        <v>0.21773999999999999</v>
      </c>
      <c r="AH837" s="177" t="s">
        <v>77</v>
      </c>
      <c r="AI837" s="177" t="s">
        <v>24</v>
      </c>
      <c r="AJ837" s="165"/>
    </row>
    <row r="838" spans="28:36">
      <c r="AB838" s="165" t="str">
        <f t="shared" si="588"/>
        <v>Monaco</v>
      </c>
      <c r="AC838" s="177" t="str">
        <f t="shared" si="539"/>
        <v>Bil</v>
      </c>
      <c r="AD838" s="165" t="str">
        <f t="shared" ref="AD838" si="590">$Z$8</f>
        <v>Bil - Diesel</v>
      </c>
      <c r="AE838" s="177" t="str">
        <f t="shared" si="518"/>
        <v>MonacoBil - Diesel</v>
      </c>
      <c r="AF838" s="177">
        <v>2024</v>
      </c>
      <c r="AG838" s="180">
        <v>0.21129999999999999</v>
      </c>
      <c r="AH838" s="177" t="s">
        <v>77</v>
      </c>
      <c r="AI838" s="177" t="s">
        <v>24</v>
      </c>
      <c r="AJ838" s="165"/>
    </row>
    <row r="839" spans="28:36">
      <c r="AB839" s="165" t="str">
        <f t="shared" si="588"/>
        <v>Monaco</v>
      </c>
      <c r="AC839" s="177" t="str">
        <f t="shared" si="539"/>
        <v>Bil</v>
      </c>
      <c r="AD839" s="165" t="str">
        <f t="shared" ref="AD839" si="591">$Z$7</f>
        <v>Bil - Bensin</v>
      </c>
      <c r="AE839" s="177" t="str">
        <f t="shared" si="518"/>
        <v>MonacoBil - Bensin</v>
      </c>
      <c r="AF839" s="177">
        <v>2024</v>
      </c>
      <c r="AG839" s="180">
        <v>0.21049000000000001</v>
      </c>
      <c r="AH839" s="177" t="s">
        <v>77</v>
      </c>
      <c r="AI839" s="177" t="s">
        <v>24</v>
      </c>
      <c r="AJ839" s="165"/>
    </row>
    <row r="840" spans="28:36">
      <c r="AB840" s="165" t="str">
        <f t="shared" si="588"/>
        <v>Monaco</v>
      </c>
      <c r="AC840" s="177" t="str">
        <f t="shared" si="539"/>
        <v>Bil</v>
      </c>
      <c r="AD840" s="165" t="str">
        <f t="shared" ref="AD840" si="592">$Z$9</f>
        <v>Bil - Hybrid</v>
      </c>
      <c r="AE840" s="177" t="str">
        <f t="shared" si="518"/>
        <v>MonacoBil - Hybrid</v>
      </c>
      <c r="AF840" s="177">
        <v>2024</v>
      </c>
      <c r="AG840" s="180">
        <v>0.15921999999999997</v>
      </c>
      <c r="AH840" s="177" t="s">
        <v>77</v>
      </c>
      <c r="AI840" s="177" t="s">
        <v>24</v>
      </c>
      <c r="AJ840" s="165"/>
    </row>
    <row r="841" spans="28:36">
      <c r="AB841" s="165" t="str">
        <f t="shared" ref="AB841:AB844" si="593">$A$30</f>
        <v>Montenegro</v>
      </c>
      <c r="AC841" s="177" t="str">
        <f t="shared" si="539"/>
        <v>Bil</v>
      </c>
      <c r="AD841" s="165" t="str">
        <f t="shared" ref="AD841" si="594">$Z$6</f>
        <v>Bil - Generisk</v>
      </c>
      <c r="AE841" s="177" t="str">
        <f t="shared" si="518"/>
        <v>MontenegroBil - Generisk</v>
      </c>
      <c r="AF841" s="177">
        <v>2024</v>
      </c>
      <c r="AG841" s="177">
        <v>0.21773999999999999</v>
      </c>
      <c r="AH841" s="177" t="s">
        <v>77</v>
      </c>
      <c r="AI841" s="177" t="s">
        <v>24</v>
      </c>
      <c r="AJ841" s="165"/>
    </row>
    <row r="842" spans="28:36">
      <c r="AB842" s="165" t="str">
        <f t="shared" si="593"/>
        <v>Montenegro</v>
      </c>
      <c r="AC842" s="177" t="str">
        <f t="shared" si="539"/>
        <v>Bil</v>
      </c>
      <c r="AD842" s="165" t="str">
        <f t="shared" ref="AD842" si="595">$Z$8</f>
        <v>Bil - Diesel</v>
      </c>
      <c r="AE842" s="177" t="str">
        <f t="shared" si="518"/>
        <v>MontenegroBil - Diesel</v>
      </c>
      <c r="AF842" s="177">
        <v>2024</v>
      </c>
      <c r="AG842" s="180">
        <v>0.21129999999999999</v>
      </c>
      <c r="AH842" s="177" t="s">
        <v>77</v>
      </c>
      <c r="AI842" s="177" t="s">
        <v>24</v>
      </c>
      <c r="AJ842" s="165"/>
    </row>
    <row r="843" spans="28:36">
      <c r="AB843" s="165" t="str">
        <f t="shared" si="593"/>
        <v>Montenegro</v>
      </c>
      <c r="AC843" s="177" t="str">
        <f t="shared" si="539"/>
        <v>Bil</v>
      </c>
      <c r="AD843" s="165" t="str">
        <f t="shared" ref="AD843" si="596">$Z$7</f>
        <v>Bil - Bensin</v>
      </c>
      <c r="AE843" s="177" t="str">
        <f t="shared" si="518"/>
        <v>MontenegroBil - Bensin</v>
      </c>
      <c r="AF843" s="177">
        <v>2024</v>
      </c>
      <c r="AG843" s="180">
        <v>0.21049000000000001</v>
      </c>
      <c r="AH843" s="177" t="s">
        <v>77</v>
      </c>
      <c r="AI843" s="177" t="s">
        <v>24</v>
      </c>
      <c r="AJ843" s="165"/>
    </row>
    <row r="844" spans="28:36">
      <c r="AB844" s="165" t="str">
        <f t="shared" si="593"/>
        <v>Montenegro</v>
      </c>
      <c r="AC844" s="177" t="str">
        <f t="shared" si="539"/>
        <v>Bil</v>
      </c>
      <c r="AD844" s="165" t="str">
        <f t="shared" ref="AD844" si="597">$Z$9</f>
        <v>Bil - Hybrid</v>
      </c>
      <c r="AE844" s="177" t="str">
        <f t="shared" si="518"/>
        <v>MontenegroBil - Hybrid</v>
      </c>
      <c r="AF844" s="177">
        <v>2024</v>
      </c>
      <c r="AG844" s="180">
        <v>0.15921999999999997</v>
      </c>
      <c r="AH844" s="177" t="s">
        <v>77</v>
      </c>
      <c r="AI844" s="177" t="s">
        <v>24</v>
      </c>
      <c r="AJ844" s="165"/>
    </row>
    <row r="845" spans="28:36">
      <c r="AB845" s="165" t="str">
        <f t="shared" ref="AB845:AB848" si="598">$A$31</f>
        <v>Netherlands</v>
      </c>
      <c r="AC845" s="177" t="str">
        <f t="shared" si="539"/>
        <v>Bil</v>
      </c>
      <c r="AD845" s="165" t="str">
        <f t="shared" ref="AD845" si="599">$Z$6</f>
        <v>Bil - Generisk</v>
      </c>
      <c r="AE845" s="177" t="str">
        <f t="shared" ref="AE845:AE908" si="600">AB845&amp;AD845</f>
        <v>NetherlandsBil - Generisk</v>
      </c>
      <c r="AF845" s="165">
        <v>2025</v>
      </c>
      <c r="AG845" s="177">
        <v>0.191</v>
      </c>
      <c r="AH845" s="177" t="s">
        <v>77</v>
      </c>
      <c r="AI845" s="169" t="s">
        <v>125</v>
      </c>
      <c r="AJ845" s="165"/>
    </row>
    <row r="846" spans="28:36">
      <c r="AB846" s="165" t="str">
        <f t="shared" si="598"/>
        <v>Netherlands</v>
      </c>
      <c r="AC846" s="177" t="str">
        <f t="shared" si="539"/>
        <v>Bil</v>
      </c>
      <c r="AD846" s="165" t="str">
        <f t="shared" ref="AD846" si="601">$Z$8</f>
        <v>Bil - Diesel</v>
      </c>
      <c r="AE846" s="177" t="str">
        <f t="shared" si="600"/>
        <v>NetherlandsBil - Diesel</v>
      </c>
      <c r="AF846" s="165">
        <v>2025</v>
      </c>
      <c r="AG846" s="180">
        <v>0.21129999999999999</v>
      </c>
      <c r="AH846" s="177" t="s">
        <v>77</v>
      </c>
      <c r="AI846" s="169" t="s">
        <v>125</v>
      </c>
      <c r="AJ846" s="165"/>
    </row>
    <row r="847" spans="28:36">
      <c r="AB847" s="165" t="str">
        <f t="shared" si="598"/>
        <v>Netherlands</v>
      </c>
      <c r="AC847" s="177" t="str">
        <f t="shared" si="539"/>
        <v>Bil</v>
      </c>
      <c r="AD847" s="165" t="str">
        <f t="shared" ref="AD847" si="602">$Z$7</f>
        <v>Bil - Bensin</v>
      </c>
      <c r="AE847" s="177" t="str">
        <f t="shared" si="600"/>
        <v>NetherlandsBil - Bensin</v>
      </c>
      <c r="AF847" s="165">
        <v>2025</v>
      </c>
      <c r="AG847" s="180">
        <v>0.21049000000000001</v>
      </c>
      <c r="AH847" s="177" t="s">
        <v>77</v>
      </c>
      <c r="AI847" s="169" t="s">
        <v>125</v>
      </c>
      <c r="AJ847" s="165"/>
    </row>
    <row r="848" spans="28:36">
      <c r="AB848" s="165" t="str">
        <f t="shared" si="598"/>
        <v>Netherlands</v>
      </c>
      <c r="AC848" s="177" t="str">
        <f t="shared" si="539"/>
        <v>Bil</v>
      </c>
      <c r="AD848" s="165" t="str">
        <f t="shared" ref="AD848" si="603">$Z$9</f>
        <v>Bil - Hybrid</v>
      </c>
      <c r="AE848" s="177" t="str">
        <f t="shared" si="600"/>
        <v>NetherlandsBil - Hybrid</v>
      </c>
      <c r="AF848" s="165">
        <v>2025</v>
      </c>
      <c r="AG848" s="180">
        <v>0.15921999999999997</v>
      </c>
      <c r="AH848" s="177" t="s">
        <v>77</v>
      </c>
      <c r="AI848" s="169" t="s">
        <v>125</v>
      </c>
      <c r="AJ848" s="165"/>
    </row>
    <row r="849" spans="28:36">
      <c r="AB849" s="165" t="str">
        <f t="shared" ref="AB849:AB852" si="604">$A$32</f>
        <v>North Macedonia</v>
      </c>
      <c r="AC849" s="177" t="str">
        <f t="shared" si="539"/>
        <v>Bil</v>
      </c>
      <c r="AD849" s="165" t="str">
        <f t="shared" ref="AD849" si="605">$Z$6</f>
        <v>Bil - Generisk</v>
      </c>
      <c r="AE849" s="177" t="str">
        <f t="shared" si="600"/>
        <v>North MacedoniaBil - Generisk</v>
      </c>
      <c r="AF849" s="177">
        <v>2024</v>
      </c>
      <c r="AG849" s="177">
        <v>0.21773999999999999</v>
      </c>
      <c r="AH849" s="177" t="s">
        <v>77</v>
      </c>
      <c r="AI849" s="177" t="s">
        <v>24</v>
      </c>
      <c r="AJ849" s="165"/>
    </row>
    <row r="850" spans="28:36">
      <c r="AB850" s="165" t="str">
        <f t="shared" si="604"/>
        <v>North Macedonia</v>
      </c>
      <c r="AC850" s="177" t="str">
        <f t="shared" si="539"/>
        <v>Bil</v>
      </c>
      <c r="AD850" s="165" t="str">
        <f t="shared" ref="AD850" si="606">$Z$8</f>
        <v>Bil - Diesel</v>
      </c>
      <c r="AE850" s="177" t="str">
        <f t="shared" si="600"/>
        <v>North MacedoniaBil - Diesel</v>
      </c>
      <c r="AF850" s="177">
        <v>2024</v>
      </c>
      <c r="AG850" s="180">
        <v>0.21129999999999999</v>
      </c>
      <c r="AH850" s="177" t="s">
        <v>77</v>
      </c>
      <c r="AI850" s="177" t="s">
        <v>24</v>
      </c>
      <c r="AJ850" s="165"/>
    </row>
    <row r="851" spans="28:36">
      <c r="AB851" s="165" t="str">
        <f t="shared" si="604"/>
        <v>North Macedonia</v>
      </c>
      <c r="AC851" s="177" t="str">
        <f t="shared" si="539"/>
        <v>Bil</v>
      </c>
      <c r="AD851" s="165" t="str">
        <f t="shared" ref="AD851" si="607">$Z$7</f>
        <v>Bil - Bensin</v>
      </c>
      <c r="AE851" s="177" t="str">
        <f t="shared" si="600"/>
        <v>North MacedoniaBil - Bensin</v>
      </c>
      <c r="AF851" s="177">
        <v>2024</v>
      </c>
      <c r="AG851" s="180">
        <v>0.21049000000000001</v>
      </c>
      <c r="AH851" s="177" t="s">
        <v>77</v>
      </c>
      <c r="AI851" s="177" t="s">
        <v>24</v>
      </c>
      <c r="AJ851" s="165"/>
    </row>
    <row r="852" spans="28:36">
      <c r="AB852" s="165" t="str">
        <f t="shared" si="604"/>
        <v>North Macedonia</v>
      </c>
      <c r="AC852" s="177" t="str">
        <f t="shared" si="539"/>
        <v>Bil</v>
      </c>
      <c r="AD852" s="165" t="str">
        <f t="shared" ref="AD852" si="608">$Z$9</f>
        <v>Bil - Hybrid</v>
      </c>
      <c r="AE852" s="177" t="str">
        <f t="shared" si="600"/>
        <v>North MacedoniaBil - Hybrid</v>
      </c>
      <c r="AF852" s="177">
        <v>2024</v>
      </c>
      <c r="AG852" s="180">
        <v>0.15921999999999997</v>
      </c>
      <c r="AH852" s="177" t="s">
        <v>77</v>
      </c>
      <c r="AI852" s="177" t="s">
        <v>24</v>
      </c>
      <c r="AJ852" s="165"/>
    </row>
    <row r="853" spans="28:36">
      <c r="AB853" s="165" t="str">
        <f t="shared" ref="AB853:AB856" si="609">$A$33</f>
        <v>Norway</v>
      </c>
      <c r="AC853" s="177" t="str">
        <f t="shared" si="539"/>
        <v>Bil</v>
      </c>
      <c r="AD853" s="165" t="str">
        <f t="shared" ref="AD853" si="610">$Z$6</f>
        <v>Bil - Generisk</v>
      </c>
      <c r="AE853" s="177" t="str">
        <f t="shared" si="600"/>
        <v>NorwayBil - Generisk</v>
      </c>
      <c r="AF853" s="177">
        <v>2024</v>
      </c>
      <c r="AG853" s="177">
        <v>0.21773999999999999</v>
      </c>
      <c r="AH853" s="177" t="s">
        <v>77</v>
      </c>
      <c r="AI853" s="177" t="s">
        <v>24</v>
      </c>
      <c r="AJ853" s="165"/>
    </row>
    <row r="854" spans="28:36">
      <c r="AB854" s="165" t="str">
        <f t="shared" si="609"/>
        <v>Norway</v>
      </c>
      <c r="AC854" s="177" t="str">
        <f t="shared" si="539"/>
        <v>Bil</v>
      </c>
      <c r="AD854" s="165" t="str">
        <f t="shared" ref="AD854" si="611">$Z$8</f>
        <v>Bil - Diesel</v>
      </c>
      <c r="AE854" s="177" t="str">
        <f t="shared" si="600"/>
        <v>NorwayBil - Diesel</v>
      </c>
      <c r="AF854" s="177">
        <v>2024</v>
      </c>
      <c r="AG854" s="180">
        <v>0.21129999999999999</v>
      </c>
      <c r="AH854" s="177" t="s">
        <v>77</v>
      </c>
      <c r="AI854" s="177" t="s">
        <v>24</v>
      </c>
      <c r="AJ854" s="165"/>
    </row>
    <row r="855" spans="28:36">
      <c r="AB855" s="165" t="str">
        <f t="shared" si="609"/>
        <v>Norway</v>
      </c>
      <c r="AC855" s="177" t="str">
        <f t="shared" si="539"/>
        <v>Bil</v>
      </c>
      <c r="AD855" s="165" t="str">
        <f t="shared" ref="AD855" si="612">$Z$7</f>
        <v>Bil - Bensin</v>
      </c>
      <c r="AE855" s="177" t="str">
        <f t="shared" si="600"/>
        <v>NorwayBil - Bensin</v>
      </c>
      <c r="AF855" s="177">
        <v>2024</v>
      </c>
      <c r="AG855" s="180">
        <v>0.21049000000000001</v>
      </c>
      <c r="AH855" s="177" t="s">
        <v>77</v>
      </c>
      <c r="AI855" s="177" t="s">
        <v>24</v>
      </c>
      <c r="AJ855" s="165"/>
    </row>
    <row r="856" spans="28:36">
      <c r="AB856" s="165" t="str">
        <f t="shared" si="609"/>
        <v>Norway</v>
      </c>
      <c r="AC856" s="177" t="str">
        <f t="shared" si="539"/>
        <v>Bil</v>
      </c>
      <c r="AD856" s="165" t="str">
        <f t="shared" ref="AD856" si="613">$Z$9</f>
        <v>Bil - Hybrid</v>
      </c>
      <c r="AE856" s="177" t="str">
        <f t="shared" si="600"/>
        <v>NorwayBil - Hybrid</v>
      </c>
      <c r="AF856" s="177">
        <v>2024</v>
      </c>
      <c r="AG856" s="180">
        <v>0.15921999999999997</v>
      </c>
      <c r="AH856" s="177" t="s">
        <v>77</v>
      </c>
      <c r="AI856" s="177" t="s">
        <v>24</v>
      </c>
      <c r="AJ856" s="165"/>
    </row>
    <row r="857" spans="28:36">
      <c r="AB857" s="165" t="str">
        <f t="shared" ref="AB857:AB860" si="614">$A$34</f>
        <v>Poland</v>
      </c>
      <c r="AC857" s="177" t="str">
        <f t="shared" si="539"/>
        <v>Bil</v>
      </c>
      <c r="AD857" s="165" t="str">
        <f t="shared" ref="AD857" si="615">$Z$6</f>
        <v>Bil - Generisk</v>
      </c>
      <c r="AE857" s="177" t="str">
        <f t="shared" si="600"/>
        <v>PolandBil - Generisk</v>
      </c>
      <c r="AF857" s="177">
        <v>2024</v>
      </c>
      <c r="AG857" s="177">
        <v>0.21773999999999999</v>
      </c>
      <c r="AH857" s="177" t="s">
        <v>77</v>
      </c>
      <c r="AI857" s="177" t="s">
        <v>24</v>
      </c>
      <c r="AJ857" s="165"/>
    </row>
    <row r="858" spans="28:36">
      <c r="AB858" s="165" t="str">
        <f t="shared" si="614"/>
        <v>Poland</v>
      </c>
      <c r="AC858" s="177" t="str">
        <f t="shared" si="539"/>
        <v>Bil</v>
      </c>
      <c r="AD858" s="165" t="str">
        <f t="shared" ref="AD858" si="616">$Z$8</f>
        <v>Bil - Diesel</v>
      </c>
      <c r="AE858" s="177" t="str">
        <f t="shared" si="600"/>
        <v>PolandBil - Diesel</v>
      </c>
      <c r="AF858" s="177">
        <v>2024</v>
      </c>
      <c r="AG858" s="180">
        <v>0.21129999999999999</v>
      </c>
      <c r="AH858" s="177" t="s">
        <v>77</v>
      </c>
      <c r="AI858" s="177" t="s">
        <v>24</v>
      </c>
      <c r="AJ858" s="165"/>
    </row>
    <row r="859" spans="28:36">
      <c r="AB859" s="165" t="str">
        <f t="shared" si="614"/>
        <v>Poland</v>
      </c>
      <c r="AC859" s="177" t="str">
        <f t="shared" si="539"/>
        <v>Bil</v>
      </c>
      <c r="AD859" s="165" t="str">
        <f t="shared" ref="AD859" si="617">$Z$7</f>
        <v>Bil - Bensin</v>
      </c>
      <c r="AE859" s="177" t="str">
        <f t="shared" si="600"/>
        <v>PolandBil - Bensin</v>
      </c>
      <c r="AF859" s="177">
        <v>2024</v>
      </c>
      <c r="AG859" s="180">
        <v>0.21049000000000001</v>
      </c>
      <c r="AH859" s="177" t="s">
        <v>77</v>
      </c>
      <c r="AI859" s="177" t="s">
        <v>24</v>
      </c>
      <c r="AJ859" s="165"/>
    </row>
    <row r="860" spans="28:36">
      <c r="AB860" s="165" t="str">
        <f t="shared" si="614"/>
        <v>Poland</v>
      </c>
      <c r="AC860" s="177" t="str">
        <f t="shared" si="539"/>
        <v>Bil</v>
      </c>
      <c r="AD860" s="165" t="str">
        <f t="shared" ref="AD860" si="618">$Z$9</f>
        <v>Bil - Hybrid</v>
      </c>
      <c r="AE860" s="177" t="str">
        <f t="shared" si="600"/>
        <v>PolandBil - Hybrid</v>
      </c>
      <c r="AF860" s="177">
        <v>2024</v>
      </c>
      <c r="AG860" s="180">
        <v>0.15921999999999997</v>
      </c>
      <c r="AH860" s="177" t="s">
        <v>77</v>
      </c>
      <c r="AI860" s="177" t="s">
        <v>24</v>
      </c>
      <c r="AJ860" s="165"/>
    </row>
    <row r="861" spans="28:36">
      <c r="AB861" s="165" t="str">
        <f t="shared" ref="AB861:AB864" si="619">$A$35</f>
        <v>Portugal</v>
      </c>
      <c r="AC861" s="177" t="str">
        <f t="shared" si="539"/>
        <v>Bil</v>
      </c>
      <c r="AD861" s="165" t="str">
        <f t="shared" ref="AD861" si="620">$Z$6</f>
        <v>Bil - Generisk</v>
      </c>
      <c r="AE861" s="177" t="str">
        <f t="shared" si="600"/>
        <v>PortugalBil - Generisk</v>
      </c>
      <c r="AF861" s="177">
        <v>2024</v>
      </c>
      <c r="AG861" s="177">
        <v>0.21773999999999999</v>
      </c>
      <c r="AH861" s="177" t="s">
        <v>77</v>
      </c>
      <c r="AI861" s="177" t="s">
        <v>24</v>
      </c>
      <c r="AJ861" s="165"/>
    </row>
    <row r="862" spans="28:36">
      <c r="AB862" s="165" t="str">
        <f t="shared" si="619"/>
        <v>Portugal</v>
      </c>
      <c r="AC862" s="177" t="str">
        <f t="shared" ref="AC862:AC905" si="621">$V$4</f>
        <v>Bil</v>
      </c>
      <c r="AD862" s="165" t="str">
        <f t="shared" ref="AD862" si="622">$Z$8</f>
        <v>Bil - Diesel</v>
      </c>
      <c r="AE862" s="177" t="str">
        <f t="shared" si="600"/>
        <v>PortugalBil - Diesel</v>
      </c>
      <c r="AF862" s="177">
        <v>2024</v>
      </c>
      <c r="AG862" s="180">
        <v>0.21129999999999999</v>
      </c>
      <c r="AH862" s="177" t="s">
        <v>77</v>
      </c>
      <c r="AI862" s="177" t="s">
        <v>24</v>
      </c>
      <c r="AJ862" s="165"/>
    </row>
    <row r="863" spans="28:36">
      <c r="AB863" s="165" t="str">
        <f t="shared" si="619"/>
        <v>Portugal</v>
      </c>
      <c r="AC863" s="177" t="str">
        <f t="shared" si="621"/>
        <v>Bil</v>
      </c>
      <c r="AD863" s="165" t="str">
        <f t="shared" ref="AD863" si="623">$Z$7</f>
        <v>Bil - Bensin</v>
      </c>
      <c r="AE863" s="177" t="str">
        <f t="shared" si="600"/>
        <v>PortugalBil - Bensin</v>
      </c>
      <c r="AF863" s="177">
        <v>2024</v>
      </c>
      <c r="AG863" s="180">
        <v>0.21049000000000001</v>
      </c>
      <c r="AH863" s="177" t="s">
        <v>77</v>
      </c>
      <c r="AI863" s="177" t="s">
        <v>24</v>
      </c>
      <c r="AJ863" s="165"/>
    </row>
    <row r="864" spans="28:36">
      <c r="AB864" s="165" t="str">
        <f t="shared" si="619"/>
        <v>Portugal</v>
      </c>
      <c r="AC864" s="177" t="str">
        <f t="shared" si="621"/>
        <v>Bil</v>
      </c>
      <c r="AD864" s="165" t="str">
        <f t="shared" ref="AD864" si="624">$Z$9</f>
        <v>Bil - Hybrid</v>
      </c>
      <c r="AE864" s="177" t="str">
        <f t="shared" si="600"/>
        <v>PortugalBil - Hybrid</v>
      </c>
      <c r="AF864" s="177">
        <v>2024</v>
      </c>
      <c r="AG864" s="180">
        <v>0.15921999999999997</v>
      </c>
      <c r="AH864" s="177" t="s">
        <v>77</v>
      </c>
      <c r="AI864" s="177" t="s">
        <v>24</v>
      </c>
      <c r="AJ864" s="165"/>
    </row>
    <row r="865" spans="28:36">
      <c r="AB865" s="165" t="str">
        <f t="shared" ref="AB865:AB868" si="625">$A$36</f>
        <v>Romania</v>
      </c>
      <c r="AC865" s="177" t="str">
        <f t="shared" si="621"/>
        <v>Bil</v>
      </c>
      <c r="AD865" s="165" t="str">
        <f t="shared" ref="AD865" si="626">$Z$6</f>
        <v>Bil - Generisk</v>
      </c>
      <c r="AE865" s="177" t="str">
        <f t="shared" si="600"/>
        <v>RomaniaBil - Generisk</v>
      </c>
      <c r="AF865" s="177">
        <v>2024</v>
      </c>
      <c r="AG865" s="177">
        <v>0.21773999999999999</v>
      </c>
      <c r="AH865" s="177" t="s">
        <v>77</v>
      </c>
      <c r="AI865" s="177" t="s">
        <v>24</v>
      </c>
      <c r="AJ865" s="165"/>
    </row>
    <row r="866" spans="28:36">
      <c r="AB866" s="165" t="str">
        <f t="shared" si="625"/>
        <v>Romania</v>
      </c>
      <c r="AC866" s="177" t="str">
        <f t="shared" si="621"/>
        <v>Bil</v>
      </c>
      <c r="AD866" s="165" t="str">
        <f t="shared" ref="AD866" si="627">$Z$8</f>
        <v>Bil - Diesel</v>
      </c>
      <c r="AE866" s="177" t="str">
        <f t="shared" si="600"/>
        <v>RomaniaBil - Diesel</v>
      </c>
      <c r="AF866" s="177">
        <v>2024</v>
      </c>
      <c r="AG866" s="180">
        <v>0.21129999999999999</v>
      </c>
      <c r="AH866" s="177" t="s">
        <v>77</v>
      </c>
      <c r="AI866" s="177" t="s">
        <v>24</v>
      </c>
      <c r="AJ866" s="165"/>
    </row>
    <row r="867" spans="28:36">
      <c r="AB867" s="165" t="str">
        <f t="shared" si="625"/>
        <v>Romania</v>
      </c>
      <c r="AC867" s="177" t="str">
        <f t="shared" si="621"/>
        <v>Bil</v>
      </c>
      <c r="AD867" s="165" t="str">
        <f t="shared" ref="AD867" si="628">$Z$7</f>
        <v>Bil - Bensin</v>
      </c>
      <c r="AE867" s="177" t="str">
        <f t="shared" si="600"/>
        <v>RomaniaBil - Bensin</v>
      </c>
      <c r="AF867" s="177">
        <v>2024</v>
      </c>
      <c r="AG867" s="180">
        <v>0.21049000000000001</v>
      </c>
      <c r="AH867" s="177" t="s">
        <v>77</v>
      </c>
      <c r="AI867" s="177" t="s">
        <v>24</v>
      </c>
      <c r="AJ867" s="165"/>
    </row>
    <row r="868" spans="28:36">
      <c r="AB868" s="165" t="str">
        <f t="shared" si="625"/>
        <v>Romania</v>
      </c>
      <c r="AC868" s="177" t="str">
        <f t="shared" si="621"/>
        <v>Bil</v>
      </c>
      <c r="AD868" s="165" t="str">
        <f t="shared" ref="AD868" si="629">$Z$9</f>
        <v>Bil - Hybrid</v>
      </c>
      <c r="AE868" s="177" t="str">
        <f t="shared" si="600"/>
        <v>RomaniaBil - Hybrid</v>
      </c>
      <c r="AF868" s="177">
        <v>2024</v>
      </c>
      <c r="AG868" s="180">
        <v>0.15921999999999997</v>
      </c>
      <c r="AH868" s="177" t="s">
        <v>77</v>
      </c>
      <c r="AI868" s="177" t="s">
        <v>24</v>
      </c>
      <c r="AJ868" s="165"/>
    </row>
    <row r="869" spans="28:36">
      <c r="AB869" s="165" t="str">
        <f t="shared" ref="AB869:AB872" si="630">$A$37</f>
        <v>San Marino</v>
      </c>
      <c r="AC869" s="177" t="str">
        <f t="shared" si="621"/>
        <v>Bil</v>
      </c>
      <c r="AD869" s="165" t="str">
        <f t="shared" ref="AD869" si="631">$Z$6</f>
        <v>Bil - Generisk</v>
      </c>
      <c r="AE869" s="177" t="str">
        <f t="shared" si="600"/>
        <v>San MarinoBil - Generisk</v>
      </c>
      <c r="AF869" s="177">
        <v>2024</v>
      </c>
      <c r="AG869" s="177">
        <v>0.21773999999999999</v>
      </c>
      <c r="AH869" s="177" t="s">
        <v>77</v>
      </c>
      <c r="AI869" s="177" t="s">
        <v>24</v>
      </c>
      <c r="AJ869" s="165"/>
    </row>
    <row r="870" spans="28:36">
      <c r="AB870" s="165" t="str">
        <f t="shared" si="630"/>
        <v>San Marino</v>
      </c>
      <c r="AC870" s="177" t="str">
        <f t="shared" si="621"/>
        <v>Bil</v>
      </c>
      <c r="AD870" s="165" t="str">
        <f t="shared" ref="AD870" si="632">$Z$8</f>
        <v>Bil - Diesel</v>
      </c>
      <c r="AE870" s="177" t="str">
        <f t="shared" si="600"/>
        <v>San MarinoBil - Diesel</v>
      </c>
      <c r="AF870" s="177">
        <v>2024</v>
      </c>
      <c r="AG870" s="180">
        <v>0.21129999999999999</v>
      </c>
      <c r="AH870" s="177" t="s">
        <v>77</v>
      </c>
      <c r="AI870" s="177" t="s">
        <v>24</v>
      </c>
      <c r="AJ870" s="165"/>
    </row>
    <row r="871" spans="28:36">
      <c r="AB871" s="165" t="str">
        <f t="shared" si="630"/>
        <v>San Marino</v>
      </c>
      <c r="AC871" s="177" t="str">
        <f t="shared" si="621"/>
        <v>Bil</v>
      </c>
      <c r="AD871" s="165" t="str">
        <f t="shared" ref="AD871" si="633">$Z$7</f>
        <v>Bil - Bensin</v>
      </c>
      <c r="AE871" s="177" t="str">
        <f t="shared" si="600"/>
        <v>San MarinoBil - Bensin</v>
      </c>
      <c r="AF871" s="177">
        <v>2024</v>
      </c>
      <c r="AG871" s="180">
        <v>0.21049000000000001</v>
      </c>
      <c r="AH871" s="177" t="s">
        <v>77</v>
      </c>
      <c r="AI871" s="177" t="s">
        <v>24</v>
      </c>
      <c r="AJ871" s="165"/>
    </row>
    <row r="872" spans="28:36">
      <c r="AB872" s="165" t="str">
        <f t="shared" si="630"/>
        <v>San Marino</v>
      </c>
      <c r="AC872" s="177" t="str">
        <f t="shared" si="621"/>
        <v>Bil</v>
      </c>
      <c r="AD872" s="165" t="str">
        <f t="shared" ref="AD872" si="634">$Z$9</f>
        <v>Bil - Hybrid</v>
      </c>
      <c r="AE872" s="177" t="str">
        <f t="shared" si="600"/>
        <v>San MarinoBil - Hybrid</v>
      </c>
      <c r="AF872" s="177">
        <v>2024</v>
      </c>
      <c r="AG872" s="180">
        <v>0.15921999999999997</v>
      </c>
      <c r="AH872" s="177" t="s">
        <v>77</v>
      </c>
      <c r="AI872" s="177" t="s">
        <v>24</v>
      </c>
      <c r="AJ872" s="165"/>
    </row>
    <row r="873" spans="28:36">
      <c r="AB873" s="165" t="str">
        <f t="shared" ref="AB873:AB876" si="635">$A$38</f>
        <v>Serbia</v>
      </c>
      <c r="AC873" s="177" t="str">
        <f t="shared" si="621"/>
        <v>Bil</v>
      </c>
      <c r="AD873" s="165" t="str">
        <f t="shared" ref="AD873" si="636">$Z$6</f>
        <v>Bil - Generisk</v>
      </c>
      <c r="AE873" s="177" t="str">
        <f t="shared" si="600"/>
        <v>SerbiaBil - Generisk</v>
      </c>
      <c r="AF873" s="177">
        <v>2024</v>
      </c>
      <c r="AG873" s="177">
        <v>0.21773999999999999</v>
      </c>
      <c r="AH873" s="177" t="s">
        <v>77</v>
      </c>
      <c r="AI873" s="177" t="s">
        <v>24</v>
      </c>
      <c r="AJ873" s="165"/>
    </row>
    <row r="874" spans="28:36">
      <c r="AB874" s="165" t="str">
        <f t="shared" si="635"/>
        <v>Serbia</v>
      </c>
      <c r="AC874" s="177" t="str">
        <f t="shared" si="621"/>
        <v>Bil</v>
      </c>
      <c r="AD874" s="165" t="str">
        <f t="shared" ref="AD874" si="637">$Z$8</f>
        <v>Bil - Diesel</v>
      </c>
      <c r="AE874" s="177" t="str">
        <f t="shared" si="600"/>
        <v>SerbiaBil - Diesel</v>
      </c>
      <c r="AF874" s="177">
        <v>2024</v>
      </c>
      <c r="AG874" s="180">
        <v>0.21129999999999999</v>
      </c>
      <c r="AH874" s="177" t="s">
        <v>77</v>
      </c>
      <c r="AI874" s="177" t="s">
        <v>24</v>
      </c>
      <c r="AJ874" s="165"/>
    </row>
    <row r="875" spans="28:36">
      <c r="AB875" s="165" t="str">
        <f t="shared" si="635"/>
        <v>Serbia</v>
      </c>
      <c r="AC875" s="177" t="str">
        <f t="shared" si="621"/>
        <v>Bil</v>
      </c>
      <c r="AD875" s="165" t="str">
        <f t="shared" ref="AD875" si="638">$Z$7</f>
        <v>Bil - Bensin</v>
      </c>
      <c r="AE875" s="177" t="str">
        <f t="shared" si="600"/>
        <v>SerbiaBil - Bensin</v>
      </c>
      <c r="AF875" s="177">
        <v>2024</v>
      </c>
      <c r="AG875" s="180">
        <v>0.21049000000000001</v>
      </c>
      <c r="AH875" s="177" t="s">
        <v>77</v>
      </c>
      <c r="AI875" s="177" t="s">
        <v>24</v>
      </c>
      <c r="AJ875" s="165"/>
    </row>
    <row r="876" spans="28:36">
      <c r="AB876" s="165" t="str">
        <f t="shared" si="635"/>
        <v>Serbia</v>
      </c>
      <c r="AC876" s="177" t="str">
        <f t="shared" si="621"/>
        <v>Bil</v>
      </c>
      <c r="AD876" s="165" t="str">
        <f t="shared" ref="AD876" si="639">$Z$9</f>
        <v>Bil - Hybrid</v>
      </c>
      <c r="AE876" s="177" t="str">
        <f t="shared" si="600"/>
        <v>SerbiaBil - Hybrid</v>
      </c>
      <c r="AF876" s="177">
        <v>2024</v>
      </c>
      <c r="AG876" s="180">
        <v>0.15921999999999997</v>
      </c>
      <c r="AH876" s="177" t="s">
        <v>77</v>
      </c>
      <c r="AI876" s="177" t="s">
        <v>24</v>
      </c>
      <c r="AJ876" s="165"/>
    </row>
    <row r="877" spans="28:36">
      <c r="AB877" s="165" t="str">
        <f t="shared" ref="AB877:AB880" si="640">$A$39</f>
        <v>Slovakia</v>
      </c>
      <c r="AC877" s="177" t="str">
        <f t="shared" si="621"/>
        <v>Bil</v>
      </c>
      <c r="AD877" s="165" t="str">
        <f t="shared" ref="AD877" si="641">$Z$6</f>
        <v>Bil - Generisk</v>
      </c>
      <c r="AE877" s="177" t="str">
        <f t="shared" si="600"/>
        <v>SlovakiaBil - Generisk</v>
      </c>
      <c r="AF877" s="177">
        <v>2024</v>
      </c>
      <c r="AG877" s="177">
        <v>0.21773999999999999</v>
      </c>
      <c r="AH877" s="177" t="s">
        <v>77</v>
      </c>
      <c r="AI877" s="177" t="s">
        <v>24</v>
      </c>
      <c r="AJ877" s="165"/>
    </row>
    <row r="878" spans="28:36">
      <c r="AB878" s="165" t="str">
        <f t="shared" si="640"/>
        <v>Slovakia</v>
      </c>
      <c r="AC878" s="177" t="str">
        <f t="shared" si="621"/>
        <v>Bil</v>
      </c>
      <c r="AD878" s="165" t="str">
        <f t="shared" ref="AD878" si="642">$Z$8</f>
        <v>Bil - Diesel</v>
      </c>
      <c r="AE878" s="177" t="str">
        <f t="shared" si="600"/>
        <v>SlovakiaBil - Diesel</v>
      </c>
      <c r="AF878" s="177">
        <v>2024</v>
      </c>
      <c r="AG878" s="180">
        <v>0.21129999999999999</v>
      </c>
      <c r="AH878" s="177" t="s">
        <v>77</v>
      </c>
      <c r="AI878" s="177" t="s">
        <v>24</v>
      </c>
      <c r="AJ878" s="165"/>
    </row>
    <row r="879" spans="28:36">
      <c r="AB879" s="165" t="str">
        <f t="shared" si="640"/>
        <v>Slovakia</v>
      </c>
      <c r="AC879" s="177" t="str">
        <f t="shared" si="621"/>
        <v>Bil</v>
      </c>
      <c r="AD879" s="165" t="str">
        <f t="shared" ref="AD879" si="643">$Z$7</f>
        <v>Bil - Bensin</v>
      </c>
      <c r="AE879" s="177" t="str">
        <f t="shared" si="600"/>
        <v>SlovakiaBil - Bensin</v>
      </c>
      <c r="AF879" s="177">
        <v>2024</v>
      </c>
      <c r="AG879" s="180">
        <v>0.21049000000000001</v>
      </c>
      <c r="AH879" s="177" t="s">
        <v>77</v>
      </c>
      <c r="AI879" s="177" t="s">
        <v>24</v>
      </c>
      <c r="AJ879" s="165"/>
    </row>
    <row r="880" spans="28:36">
      <c r="AB880" s="165" t="str">
        <f t="shared" si="640"/>
        <v>Slovakia</v>
      </c>
      <c r="AC880" s="177" t="str">
        <f t="shared" si="621"/>
        <v>Bil</v>
      </c>
      <c r="AD880" s="165" t="str">
        <f t="shared" ref="AD880" si="644">$Z$9</f>
        <v>Bil - Hybrid</v>
      </c>
      <c r="AE880" s="177" t="str">
        <f t="shared" si="600"/>
        <v>SlovakiaBil - Hybrid</v>
      </c>
      <c r="AF880" s="177">
        <v>2024</v>
      </c>
      <c r="AG880" s="180">
        <v>0.15921999999999997</v>
      </c>
      <c r="AH880" s="177" t="s">
        <v>77</v>
      </c>
      <c r="AI880" s="177" t="s">
        <v>24</v>
      </c>
      <c r="AJ880" s="165"/>
    </row>
    <row r="881" spans="28:36">
      <c r="AB881" s="165" t="str">
        <f t="shared" ref="AB881:AB884" si="645">$A$40</f>
        <v>Slovenia</v>
      </c>
      <c r="AC881" s="177" t="str">
        <f t="shared" si="621"/>
        <v>Bil</v>
      </c>
      <c r="AD881" s="165" t="str">
        <f t="shared" ref="AD881" si="646">$Z$6</f>
        <v>Bil - Generisk</v>
      </c>
      <c r="AE881" s="177" t="str">
        <f t="shared" si="600"/>
        <v>SloveniaBil - Generisk</v>
      </c>
      <c r="AF881" s="177">
        <v>2024</v>
      </c>
      <c r="AG881" s="177">
        <v>0.21773999999999999</v>
      </c>
      <c r="AH881" s="177" t="s">
        <v>77</v>
      </c>
      <c r="AI881" s="177" t="s">
        <v>24</v>
      </c>
      <c r="AJ881" s="165"/>
    </row>
    <row r="882" spans="28:36">
      <c r="AB882" s="165" t="str">
        <f t="shared" si="645"/>
        <v>Slovenia</v>
      </c>
      <c r="AC882" s="177" t="str">
        <f t="shared" si="621"/>
        <v>Bil</v>
      </c>
      <c r="AD882" s="165" t="str">
        <f t="shared" ref="AD882" si="647">$Z$8</f>
        <v>Bil - Diesel</v>
      </c>
      <c r="AE882" s="177" t="str">
        <f t="shared" si="600"/>
        <v>SloveniaBil - Diesel</v>
      </c>
      <c r="AF882" s="177">
        <v>2024</v>
      </c>
      <c r="AG882" s="180">
        <v>0.21129999999999999</v>
      </c>
      <c r="AH882" s="177" t="s">
        <v>77</v>
      </c>
      <c r="AI882" s="177" t="s">
        <v>24</v>
      </c>
      <c r="AJ882" s="165"/>
    </row>
    <row r="883" spans="28:36">
      <c r="AB883" s="165" t="str">
        <f t="shared" si="645"/>
        <v>Slovenia</v>
      </c>
      <c r="AC883" s="177" t="str">
        <f t="shared" si="621"/>
        <v>Bil</v>
      </c>
      <c r="AD883" s="165" t="str">
        <f t="shared" ref="AD883" si="648">$Z$7</f>
        <v>Bil - Bensin</v>
      </c>
      <c r="AE883" s="177" t="str">
        <f t="shared" si="600"/>
        <v>SloveniaBil - Bensin</v>
      </c>
      <c r="AF883" s="177">
        <v>2024</v>
      </c>
      <c r="AG883" s="180">
        <v>0.21049000000000001</v>
      </c>
      <c r="AH883" s="177" t="s">
        <v>77</v>
      </c>
      <c r="AI883" s="177" t="s">
        <v>24</v>
      </c>
      <c r="AJ883" s="165"/>
    </row>
    <row r="884" spans="28:36">
      <c r="AB884" s="165" t="str">
        <f t="shared" si="645"/>
        <v>Slovenia</v>
      </c>
      <c r="AC884" s="177" t="str">
        <f t="shared" si="621"/>
        <v>Bil</v>
      </c>
      <c r="AD884" s="165" t="str">
        <f t="shared" ref="AD884" si="649">$Z$9</f>
        <v>Bil - Hybrid</v>
      </c>
      <c r="AE884" s="177" t="str">
        <f t="shared" si="600"/>
        <v>SloveniaBil - Hybrid</v>
      </c>
      <c r="AF884" s="177">
        <v>2024</v>
      </c>
      <c r="AG884" s="180">
        <v>0.15921999999999997</v>
      </c>
      <c r="AH884" s="177" t="s">
        <v>77</v>
      </c>
      <c r="AI884" s="177" t="s">
        <v>24</v>
      </c>
      <c r="AJ884" s="165"/>
    </row>
    <row r="885" spans="28:36">
      <c r="AB885" s="165" t="str">
        <f t="shared" ref="AB885:AB888" si="650">$A$41</f>
        <v>Spain</v>
      </c>
      <c r="AC885" s="177" t="str">
        <f t="shared" si="621"/>
        <v>Bil</v>
      </c>
      <c r="AD885" s="165" t="str">
        <f t="shared" ref="AD885" si="651">$Z$6</f>
        <v>Bil - Generisk</v>
      </c>
      <c r="AE885" s="177" t="str">
        <f t="shared" si="600"/>
        <v>SpainBil - Generisk</v>
      </c>
      <c r="AF885" s="177">
        <v>2024</v>
      </c>
      <c r="AG885" s="177">
        <v>0.21773999999999999</v>
      </c>
      <c r="AH885" s="177" t="s">
        <v>77</v>
      </c>
      <c r="AI885" s="177" t="s">
        <v>24</v>
      </c>
      <c r="AJ885" s="165"/>
    </row>
    <row r="886" spans="28:36">
      <c r="AB886" s="165" t="str">
        <f t="shared" si="650"/>
        <v>Spain</v>
      </c>
      <c r="AC886" s="177" t="str">
        <f t="shared" si="621"/>
        <v>Bil</v>
      </c>
      <c r="AD886" s="165" t="str">
        <f t="shared" ref="AD886" si="652">$Z$8</f>
        <v>Bil - Diesel</v>
      </c>
      <c r="AE886" s="177" t="str">
        <f t="shared" si="600"/>
        <v>SpainBil - Diesel</v>
      </c>
      <c r="AF886" s="177">
        <v>2024</v>
      </c>
      <c r="AG886" s="180">
        <v>0.21129999999999999</v>
      </c>
      <c r="AH886" s="177" t="s">
        <v>77</v>
      </c>
      <c r="AI886" s="177" t="s">
        <v>24</v>
      </c>
      <c r="AJ886" s="165"/>
    </row>
    <row r="887" spans="28:36">
      <c r="AB887" s="165" t="str">
        <f t="shared" si="650"/>
        <v>Spain</v>
      </c>
      <c r="AC887" s="177" t="str">
        <f t="shared" si="621"/>
        <v>Bil</v>
      </c>
      <c r="AD887" s="165" t="str">
        <f t="shared" ref="AD887" si="653">$Z$7</f>
        <v>Bil - Bensin</v>
      </c>
      <c r="AE887" s="177" t="str">
        <f t="shared" si="600"/>
        <v>SpainBil - Bensin</v>
      </c>
      <c r="AF887" s="177">
        <v>2024</v>
      </c>
      <c r="AG887" s="180">
        <v>0.21049000000000001</v>
      </c>
      <c r="AH887" s="177" t="s">
        <v>77</v>
      </c>
      <c r="AI887" s="177" t="s">
        <v>24</v>
      </c>
      <c r="AJ887" s="165"/>
    </row>
    <row r="888" spans="28:36">
      <c r="AB888" s="165" t="str">
        <f t="shared" si="650"/>
        <v>Spain</v>
      </c>
      <c r="AC888" s="177" t="str">
        <f t="shared" si="621"/>
        <v>Bil</v>
      </c>
      <c r="AD888" s="165" t="str">
        <f t="shared" ref="AD888" si="654">$Z$9</f>
        <v>Bil - Hybrid</v>
      </c>
      <c r="AE888" s="177" t="str">
        <f t="shared" si="600"/>
        <v>SpainBil - Hybrid</v>
      </c>
      <c r="AF888" s="177">
        <v>2024</v>
      </c>
      <c r="AG888" s="180">
        <v>0.15921999999999997</v>
      </c>
      <c r="AH888" s="177" t="s">
        <v>77</v>
      </c>
      <c r="AI888" s="177" t="s">
        <v>24</v>
      </c>
      <c r="AJ888" s="165"/>
    </row>
    <row r="889" spans="28:36">
      <c r="AB889" s="165" t="str">
        <f t="shared" ref="AB889:AB892" si="655">$A$42</f>
        <v>Sverige</v>
      </c>
      <c r="AC889" s="177" t="str">
        <f t="shared" si="621"/>
        <v>Bil</v>
      </c>
      <c r="AD889" s="165" t="str">
        <f t="shared" ref="AD889" si="656">$Z$6</f>
        <v>Bil - Generisk</v>
      </c>
      <c r="AE889" s="177" t="str">
        <f t="shared" si="600"/>
        <v>SverigeBil - Generisk</v>
      </c>
      <c r="AF889" s="177">
        <v>2024</v>
      </c>
      <c r="AG889" s="177">
        <v>0.21773999999999999</v>
      </c>
      <c r="AH889" s="177" t="s">
        <v>77</v>
      </c>
      <c r="AI889" s="177" t="s">
        <v>24</v>
      </c>
      <c r="AJ889" s="165"/>
    </row>
    <row r="890" spans="28:36">
      <c r="AB890" s="165" t="str">
        <f t="shared" si="655"/>
        <v>Sverige</v>
      </c>
      <c r="AC890" s="177" t="str">
        <f t="shared" si="621"/>
        <v>Bil</v>
      </c>
      <c r="AD890" s="165" t="str">
        <f t="shared" ref="AD890" si="657">$Z$8</f>
        <v>Bil - Diesel</v>
      </c>
      <c r="AE890" s="177" t="str">
        <f t="shared" si="600"/>
        <v>SverigeBil - Diesel</v>
      </c>
      <c r="AF890" s="177">
        <v>2024</v>
      </c>
      <c r="AG890" s="180">
        <v>0.21129999999999999</v>
      </c>
      <c r="AH890" s="177" t="s">
        <v>77</v>
      </c>
      <c r="AI890" s="177" t="s">
        <v>24</v>
      </c>
      <c r="AJ890" s="165"/>
    </row>
    <row r="891" spans="28:36">
      <c r="AB891" s="165" t="str">
        <f t="shared" si="655"/>
        <v>Sverige</v>
      </c>
      <c r="AC891" s="177" t="str">
        <f t="shared" si="621"/>
        <v>Bil</v>
      </c>
      <c r="AD891" s="165" t="str">
        <f t="shared" ref="AD891" si="658">$Z$7</f>
        <v>Bil - Bensin</v>
      </c>
      <c r="AE891" s="177" t="str">
        <f t="shared" si="600"/>
        <v>SverigeBil - Bensin</v>
      </c>
      <c r="AF891" s="177">
        <v>2024</v>
      </c>
      <c r="AG891" s="180">
        <v>0.21049000000000001</v>
      </c>
      <c r="AH891" s="177" t="s">
        <v>77</v>
      </c>
      <c r="AI891" s="177" t="s">
        <v>24</v>
      </c>
      <c r="AJ891" s="165"/>
    </row>
    <row r="892" spans="28:36">
      <c r="AB892" s="165" t="str">
        <f t="shared" si="655"/>
        <v>Sverige</v>
      </c>
      <c r="AC892" s="177" t="str">
        <f t="shared" si="621"/>
        <v>Bil</v>
      </c>
      <c r="AD892" s="165" t="str">
        <f t="shared" ref="AD892" si="659">$Z$9</f>
        <v>Bil - Hybrid</v>
      </c>
      <c r="AE892" s="177" t="str">
        <f t="shared" si="600"/>
        <v>SverigeBil - Hybrid</v>
      </c>
      <c r="AF892" s="177">
        <v>2024</v>
      </c>
      <c r="AG892" s="180">
        <v>0.15921999999999997</v>
      </c>
      <c r="AH892" s="177" t="s">
        <v>77</v>
      </c>
      <c r="AI892" s="177" t="s">
        <v>24</v>
      </c>
      <c r="AJ892" s="165"/>
    </row>
    <row r="893" spans="28:36">
      <c r="AB893" s="165" t="str">
        <f t="shared" ref="AB893:AB896" si="660">$A$43</f>
        <v>Switzerland</v>
      </c>
      <c r="AC893" s="177" t="str">
        <f t="shared" si="621"/>
        <v>Bil</v>
      </c>
      <c r="AD893" s="165" t="str">
        <f t="shared" ref="AD893" si="661">$Z$6</f>
        <v>Bil - Generisk</v>
      </c>
      <c r="AE893" s="177" t="str">
        <f t="shared" si="600"/>
        <v>SwitzerlandBil - Generisk</v>
      </c>
      <c r="AF893" s="177">
        <v>2024</v>
      </c>
      <c r="AG893" s="177">
        <v>0.21773999999999999</v>
      </c>
      <c r="AH893" s="177" t="s">
        <v>77</v>
      </c>
      <c r="AI893" s="177" t="s">
        <v>24</v>
      </c>
      <c r="AJ893" s="165"/>
    </row>
    <row r="894" spans="28:36">
      <c r="AB894" s="165" t="str">
        <f t="shared" si="660"/>
        <v>Switzerland</v>
      </c>
      <c r="AC894" s="177" t="str">
        <f t="shared" si="621"/>
        <v>Bil</v>
      </c>
      <c r="AD894" s="165" t="str">
        <f t="shared" ref="AD894" si="662">$Z$8</f>
        <v>Bil - Diesel</v>
      </c>
      <c r="AE894" s="177" t="str">
        <f t="shared" si="600"/>
        <v>SwitzerlandBil - Diesel</v>
      </c>
      <c r="AF894" s="177">
        <v>2024</v>
      </c>
      <c r="AG894" s="180">
        <v>0.21129999999999999</v>
      </c>
      <c r="AH894" s="177" t="s">
        <v>77</v>
      </c>
      <c r="AI894" s="177" t="s">
        <v>24</v>
      </c>
      <c r="AJ894" s="165"/>
    </row>
    <row r="895" spans="28:36">
      <c r="AB895" s="165" t="str">
        <f t="shared" si="660"/>
        <v>Switzerland</v>
      </c>
      <c r="AC895" s="177" t="str">
        <f t="shared" si="621"/>
        <v>Bil</v>
      </c>
      <c r="AD895" s="165" t="str">
        <f t="shared" ref="AD895" si="663">$Z$7</f>
        <v>Bil - Bensin</v>
      </c>
      <c r="AE895" s="177" t="str">
        <f t="shared" si="600"/>
        <v>SwitzerlandBil - Bensin</v>
      </c>
      <c r="AF895" s="177">
        <v>2024</v>
      </c>
      <c r="AG895" s="180">
        <v>0.21049000000000001</v>
      </c>
      <c r="AH895" s="177" t="s">
        <v>77</v>
      </c>
      <c r="AI895" s="177" t="s">
        <v>24</v>
      </c>
      <c r="AJ895" s="165"/>
    </row>
    <row r="896" spans="28:36">
      <c r="AB896" s="165" t="str">
        <f t="shared" si="660"/>
        <v>Switzerland</v>
      </c>
      <c r="AC896" s="177" t="str">
        <f t="shared" si="621"/>
        <v>Bil</v>
      </c>
      <c r="AD896" s="165" t="str">
        <f t="shared" ref="AD896" si="664">$Z$9</f>
        <v>Bil - Hybrid</v>
      </c>
      <c r="AE896" s="177" t="str">
        <f t="shared" si="600"/>
        <v>SwitzerlandBil - Hybrid</v>
      </c>
      <c r="AF896" s="177">
        <v>2024</v>
      </c>
      <c r="AG896" s="180">
        <v>0.15921999999999997</v>
      </c>
      <c r="AH896" s="177" t="s">
        <v>77</v>
      </c>
      <c r="AI896" s="177" t="s">
        <v>24</v>
      </c>
      <c r="AJ896" s="165"/>
    </row>
    <row r="897" spans="28:36">
      <c r="AB897" s="165" t="str">
        <f t="shared" ref="AB897:AB900" si="665">$A$44</f>
        <v>Ukraine</v>
      </c>
      <c r="AC897" s="177" t="str">
        <f t="shared" si="621"/>
        <v>Bil</v>
      </c>
      <c r="AD897" s="165" t="str">
        <f t="shared" ref="AD897" si="666">$Z$6</f>
        <v>Bil - Generisk</v>
      </c>
      <c r="AE897" s="177" t="str">
        <f t="shared" si="600"/>
        <v>UkraineBil - Generisk</v>
      </c>
      <c r="AF897" s="177">
        <v>2024</v>
      </c>
      <c r="AG897" s="177">
        <v>0.21773999999999999</v>
      </c>
      <c r="AH897" s="177" t="s">
        <v>77</v>
      </c>
      <c r="AI897" s="177" t="s">
        <v>24</v>
      </c>
      <c r="AJ897" s="165"/>
    </row>
    <row r="898" spans="28:36">
      <c r="AB898" s="165" t="str">
        <f t="shared" si="665"/>
        <v>Ukraine</v>
      </c>
      <c r="AC898" s="177" t="str">
        <f t="shared" si="621"/>
        <v>Bil</v>
      </c>
      <c r="AD898" s="165" t="str">
        <f t="shared" ref="AD898" si="667">$Z$8</f>
        <v>Bil - Diesel</v>
      </c>
      <c r="AE898" s="177" t="str">
        <f t="shared" si="600"/>
        <v>UkraineBil - Diesel</v>
      </c>
      <c r="AF898" s="177">
        <v>2024</v>
      </c>
      <c r="AG898" s="180">
        <v>0.21129999999999999</v>
      </c>
      <c r="AH898" s="177" t="s">
        <v>77</v>
      </c>
      <c r="AI898" s="177" t="s">
        <v>24</v>
      </c>
      <c r="AJ898" s="165"/>
    </row>
    <row r="899" spans="28:36">
      <c r="AB899" s="165" t="str">
        <f t="shared" si="665"/>
        <v>Ukraine</v>
      </c>
      <c r="AC899" s="177" t="str">
        <f t="shared" si="621"/>
        <v>Bil</v>
      </c>
      <c r="AD899" s="165" t="str">
        <f t="shared" ref="AD899" si="668">$Z$7</f>
        <v>Bil - Bensin</v>
      </c>
      <c r="AE899" s="177" t="str">
        <f t="shared" si="600"/>
        <v>UkraineBil - Bensin</v>
      </c>
      <c r="AF899" s="177">
        <v>2024</v>
      </c>
      <c r="AG899" s="180">
        <v>0.21049000000000001</v>
      </c>
      <c r="AH899" s="177" t="s">
        <v>77</v>
      </c>
      <c r="AI899" s="177" t="s">
        <v>24</v>
      </c>
      <c r="AJ899" s="165"/>
    </row>
    <row r="900" spans="28:36">
      <c r="AB900" s="165" t="str">
        <f t="shared" si="665"/>
        <v>Ukraine</v>
      </c>
      <c r="AC900" s="177" t="str">
        <f t="shared" si="621"/>
        <v>Bil</v>
      </c>
      <c r="AD900" s="165" t="str">
        <f t="shared" ref="AD900" si="669">$Z$9</f>
        <v>Bil - Hybrid</v>
      </c>
      <c r="AE900" s="177" t="str">
        <f t="shared" si="600"/>
        <v>UkraineBil - Hybrid</v>
      </c>
      <c r="AF900" s="177">
        <v>2024</v>
      </c>
      <c r="AG900" s="180">
        <v>0.15921999999999997</v>
      </c>
      <c r="AH900" s="177" t="s">
        <v>77</v>
      </c>
      <c r="AI900" s="177" t="s">
        <v>24</v>
      </c>
      <c r="AJ900" s="165"/>
    </row>
    <row r="901" spans="28:36">
      <c r="AB901" s="165" t="str">
        <f t="shared" ref="AB901:AB905" si="670">$A$45</f>
        <v>United Kingdom</v>
      </c>
      <c r="AC901" s="177" t="str">
        <f t="shared" si="621"/>
        <v>Bil</v>
      </c>
      <c r="AD901" s="165" t="str">
        <f t="shared" ref="AD901" si="671">$Z$6</f>
        <v>Bil - Generisk</v>
      </c>
      <c r="AE901" s="177" t="str">
        <f t="shared" si="600"/>
        <v>United KingdomBil - Generisk</v>
      </c>
      <c r="AF901" s="177">
        <v>2024</v>
      </c>
      <c r="AG901" s="177">
        <v>0.21773999999999999</v>
      </c>
      <c r="AH901" s="177" t="s">
        <v>77</v>
      </c>
      <c r="AI901" s="177" t="s">
        <v>24</v>
      </c>
      <c r="AJ901" s="165"/>
    </row>
    <row r="902" spans="28:36">
      <c r="AB902" s="165" t="str">
        <f t="shared" si="670"/>
        <v>United Kingdom</v>
      </c>
      <c r="AC902" s="177" t="str">
        <f t="shared" si="621"/>
        <v>Bil</v>
      </c>
      <c r="AD902" s="165" t="str">
        <f t="shared" ref="AD902" si="672">$Z$8</f>
        <v>Bil - Diesel</v>
      </c>
      <c r="AE902" s="177" t="str">
        <f t="shared" si="600"/>
        <v>United KingdomBil - Diesel</v>
      </c>
      <c r="AF902" s="177">
        <v>2024</v>
      </c>
      <c r="AG902" s="180">
        <v>0.21129999999999999</v>
      </c>
      <c r="AH902" s="177" t="s">
        <v>77</v>
      </c>
      <c r="AI902" s="177" t="s">
        <v>24</v>
      </c>
      <c r="AJ902" s="165"/>
    </row>
    <row r="903" spans="28:36">
      <c r="AB903" s="165" t="str">
        <f t="shared" si="670"/>
        <v>United Kingdom</v>
      </c>
      <c r="AC903" s="177" t="str">
        <f t="shared" si="621"/>
        <v>Bil</v>
      </c>
      <c r="AD903" s="165" t="str">
        <f t="shared" ref="AD903" si="673">$Z$7</f>
        <v>Bil - Bensin</v>
      </c>
      <c r="AE903" s="177" t="str">
        <f t="shared" si="600"/>
        <v>United KingdomBil - Bensin</v>
      </c>
      <c r="AF903" s="177">
        <v>2024</v>
      </c>
      <c r="AG903" s="180">
        <v>0.21049000000000001</v>
      </c>
      <c r="AH903" s="177" t="s">
        <v>77</v>
      </c>
      <c r="AI903" s="177" t="s">
        <v>24</v>
      </c>
      <c r="AJ903" s="165"/>
    </row>
    <row r="904" spans="28:36">
      <c r="AB904" s="165" t="str">
        <f t="shared" si="670"/>
        <v>United Kingdom</v>
      </c>
      <c r="AC904" s="177" t="str">
        <f t="shared" si="621"/>
        <v>Bil</v>
      </c>
      <c r="AD904" s="165" t="str">
        <f t="shared" ref="AD904" si="674">$Z$9</f>
        <v>Bil - Hybrid</v>
      </c>
      <c r="AE904" s="177" t="str">
        <f t="shared" si="600"/>
        <v>United KingdomBil - Hybrid</v>
      </c>
      <c r="AF904" s="177">
        <v>2024</v>
      </c>
      <c r="AG904" s="180">
        <v>0.15921999999999997</v>
      </c>
      <c r="AH904" s="177" t="s">
        <v>77</v>
      </c>
      <c r="AI904" s="177" t="s">
        <v>24</v>
      </c>
      <c r="AJ904" s="165"/>
    </row>
    <row r="905" spans="28:36">
      <c r="AB905" s="165" t="str">
        <f t="shared" si="670"/>
        <v>United Kingdom</v>
      </c>
      <c r="AC905" s="177" t="str">
        <f t="shared" si="621"/>
        <v>Bil</v>
      </c>
      <c r="AD905" s="165" t="str">
        <f>$Z$10</f>
        <v>Bil - Elektrisk</v>
      </c>
      <c r="AE905" s="177" t="str">
        <f t="shared" si="600"/>
        <v>United KingdomBil - Elektrisk</v>
      </c>
      <c r="AF905" s="177">
        <v>2024</v>
      </c>
      <c r="AG905" s="180">
        <v>5.7939999999999998E-2</v>
      </c>
      <c r="AH905" s="177" t="s">
        <v>77</v>
      </c>
      <c r="AI905" s="177" t="s">
        <v>24</v>
      </c>
      <c r="AJ905" s="165"/>
    </row>
    <row r="906" spans="28:36">
      <c r="AB906" s="165" t="str">
        <f t="shared" ref="AB906:AB909" si="675">$A$3</f>
        <v>Albania</v>
      </c>
      <c r="AC906" s="177" t="str">
        <f>$V$11</f>
        <v>Skåpbil (lätt lastbil)</v>
      </c>
      <c r="AD906" s="165" t="str">
        <f>$Z$25</f>
        <v>Skåpbil (lätt lastbil) - Genomsnittlig</v>
      </c>
      <c r="AE906" s="177" t="str">
        <f t="shared" si="600"/>
        <v>AlbaniaSkåpbil (lätt lastbil) - Genomsnittlig</v>
      </c>
      <c r="AF906" s="177">
        <v>2024</v>
      </c>
      <c r="AG906" s="181">
        <v>0.31064000000000003</v>
      </c>
      <c r="AH906" s="177" t="s">
        <v>71</v>
      </c>
      <c r="AI906" s="177" t="s">
        <v>24</v>
      </c>
      <c r="AJ906" s="165"/>
    </row>
    <row r="907" spans="28:36">
      <c r="AB907" s="165" t="str">
        <f t="shared" si="675"/>
        <v>Albania</v>
      </c>
      <c r="AC907" s="177" t="str">
        <f t="shared" ref="AC907:AC970" si="676">$V$11</f>
        <v>Skåpbil (lätt lastbil)</v>
      </c>
      <c r="AD907" s="165" t="str">
        <f>$Z$26</f>
        <v>Skåpbil (lätt lastbil) - Bensin</v>
      </c>
      <c r="AE907" s="177" t="str">
        <f t="shared" si="600"/>
        <v>AlbaniaSkåpbil (lätt lastbil) - Bensin</v>
      </c>
      <c r="AF907" s="177">
        <v>2024</v>
      </c>
      <c r="AG907" s="175">
        <v>0.28278000000000003</v>
      </c>
      <c r="AH907" s="177" t="s">
        <v>71</v>
      </c>
      <c r="AI907" s="177" t="s">
        <v>24</v>
      </c>
      <c r="AJ907" s="165"/>
    </row>
    <row r="908" spans="28:36">
      <c r="AB908" s="165" t="str">
        <f t="shared" si="675"/>
        <v>Albania</v>
      </c>
      <c r="AC908" s="177" t="str">
        <f t="shared" si="676"/>
        <v>Skåpbil (lätt lastbil)</v>
      </c>
      <c r="AD908" s="165" t="str">
        <f>$Z$27</f>
        <v>Skåpbil (lätt lastbil) - Diesel</v>
      </c>
      <c r="AE908" s="177" t="str">
        <f t="shared" si="600"/>
        <v>AlbaniaSkåpbil (lätt lastbil) - Diesel</v>
      </c>
      <c r="AF908" s="177">
        <v>2024</v>
      </c>
      <c r="AG908" s="181">
        <v>0.31151000000000001</v>
      </c>
      <c r="AH908" s="177" t="s">
        <v>71</v>
      </c>
      <c r="AI908" s="177" t="s">
        <v>24</v>
      </c>
      <c r="AJ908" s="165"/>
    </row>
    <row r="909" spans="28:36">
      <c r="AB909" s="165" t="str">
        <f t="shared" si="675"/>
        <v>Albania</v>
      </c>
      <c r="AC909" s="177" t="str">
        <f t="shared" si="676"/>
        <v>Skåpbil (lätt lastbil)</v>
      </c>
      <c r="AD909" s="165" t="str">
        <f>$Z$28</f>
        <v>Skåpbil (lätt lastbil) - Elektrisk</v>
      </c>
      <c r="AE909" s="177" t="str">
        <f t="shared" ref="AE909:AE968" si="677">AB909&amp;AD909</f>
        <v>AlbaniaSkåpbil (lätt lastbil) - Elektrisk</v>
      </c>
      <c r="AF909" s="177">
        <v>2024</v>
      </c>
      <c r="AG909" s="181">
        <v>9.6810000000000007E-2</v>
      </c>
      <c r="AH909" s="177" t="s">
        <v>71</v>
      </c>
      <c r="AI909" s="177" t="s">
        <v>24</v>
      </c>
      <c r="AJ909" s="165"/>
    </row>
    <row r="910" spans="28:36">
      <c r="AB910" s="165" t="str">
        <f t="shared" ref="AB910:AB913" si="678">$A$4</f>
        <v>Andorra</v>
      </c>
      <c r="AC910" s="177" t="str">
        <f t="shared" si="676"/>
        <v>Skåpbil (lätt lastbil)</v>
      </c>
      <c r="AD910" s="165" t="str">
        <f t="shared" ref="AD910" si="679">$Z$25</f>
        <v>Skåpbil (lätt lastbil) - Genomsnittlig</v>
      </c>
      <c r="AE910" s="177" t="str">
        <f t="shared" si="677"/>
        <v>AndorraSkåpbil (lätt lastbil) - Genomsnittlig</v>
      </c>
      <c r="AF910" s="177">
        <v>2024</v>
      </c>
      <c r="AG910" s="181">
        <v>0.31064000000000003</v>
      </c>
      <c r="AH910" s="177" t="s">
        <v>71</v>
      </c>
      <c r="AI910" s="177" t="s">
        <v>24</v>
      </c>
      <c r="AJ910" s="165"/>
    </row>
    <row r="911" spans="28:36">
      <c r="AB911" s="165" t="str">
        <f t="shared" si="678"/>
        <v>Andorra</v>
      </c>
      <c r="AC911" s="177" t="str">
        <f t="shared" si="676"/>
        <v>Skåpbil (lätt lastbil)</v>
      </c>
      <c r="AD911" s="165" t="str">
        <f t="shared" ref="AD911" si="680">$Z$26</f>
        <v>Skåpbil (lätt lastbil) - Bensin</v>
      </c>
      <c r="AE911" s="177" t="str">
        <f t="shared" si="677"/>
        <v>AndorraSkåpbil (lätt lastbil) - Bensin</v>
      </c>
      <c r="AF911" s="177">
        <v>2024</v>
      </c>
      <c r="AG911" s="175">
        <v>0.28278000000000003</v>
      </c>
      <c r="AH911" s="177" t="s">
        <v>71</v>
      </c>
      <c r="AI911" s="177" t="s">
        <v>24</v>
      </c>
      <c r="AJ911" s="165"/>
    </row>
    <row r="912" spans="28:36">
      <c r="AB912" s="165" t="str">
        <f t="shared" si="678"/>
        <v>Andorra</v>
      </c>
      <c r="AC912" s="177" t="str">
        <f t="shared" si="676"/>
        <v>Skåpbil (lätt lastbil)</v>
      </c>
      <c r="AD912" s="165" t="str">
        <f t="shared" ref="AD912" si="681">$Z$27</f>
        <v>Skåpbil (lätt lastbil) - Diesel</v>
      </c>
      <c r="AE912" s="177" t="str">
        <f t="shared" si="677"/>
        <v>AndorraSkåpbil (lätt lastbil) - Diesel</v>
      </c>
      <c r="AF912" s="177">
        <v>2024</v>
      </c>
      <c r="AG912" s="181">
        <v>0.31151000000000001</v>
      </c>
      <c r="AH912" s="177" t="s">
        <v>71</v>
      </c>
      <c r="AI912" s="177" t="s">
        <v>24</v>
      </c>
      <c r="AJ912" s="165"/>
    </row>
    <row r="913" spans="28:36">
      <c r="AB913" s="165" t="str">
        <f t="shared" si="678"/>
        <v>Andorra</v>
      </c>
      <c r="AC913" s="177" t="str">
        <f t="shared" si="676"/>
        <v>Skåpbil (lätt lastbil)</v>
      </c>
      <c r="AD913" s="165" t="str">
        <f t="shared" ref="AD913" si="682">$Z$28</f>
        <v>Skåpbil (lätt lastbil) - Elektrisk</v>
      </c>
      <c r="AE913" s="177" t="str">
        <f t="shared" si="677"/>
        <v>AndorraSkåpbil (lätt lastbil) - Elektrisk</v>
      </c>
      <c r="AF913" s="177">
        <v>2024</v>
      </c>
      <c r="AG913" s="181">
        <v>9.6810000000000007E-2</v>
      </c>
      <c r="AH913" s="177" t="s">
        <v>71</v>
      </c>
      <c r="AI913" s="177" t="s">
        <v>24</v>
      </c>
      <c r="AJ913" s="165"/>
    </row>
    <row r="914" spans="28:36">
      <c r="AB914" s="165" t="str">
        <f t="shared" ref="AB914:AB917" si="683">$A$5</f>
        <v>Austria</v>
      </c>
      <c r="AC914" s="177" t="str">
        <f t="shared" si="676"/>
        <v>Skåpbil (lätt lastbil)</v>
      </c>
      <c r="AD914" s="165" t="str">
        <f t="shared" ref="AD914" si="684">$Z$25</f>
        <v>Skåpbil (lätt lastbil) - Genomsnittlig</v>
      </c>
      <c r="AE914" s="177" t="str">
        <f t="shared" si="677"/>
        <v>AustriaSkåpbil (lätt lastbil) - Genomsnittlig</v>
      </c>
      <c r="AF914" s="177">
        <v>2024</v>
      </c>
      <c r="AG914" s="181">
        <v>0.31064000000000003</v>
      </c>
      <c r="AH914" s="177" t="s">
        <v>71</v>
      </c>
      <c r="AI914" s="177" t="s">
        <v>24</v>
      </c>
      <c r="AJ914" s="165"/>
    </row>
    <row r="915" spans="28:36">
      <c r="AB915" s="165" t="str">
        <f t="shared" si="683"/>
        <v>Austria</v>
      </c>
      <c r="AC915" s="177" t="str">
        <f t="shared" si="676"/>
        <v>Skåpbil (lätt lastbil)</v>
      </c>
      <c r="AD915" s="165" t="str">
        <f t="shared" ref="AD915" si="685">$Z$26</f>
        <v>Skåpbil (lätt lastbil) - Bensin</v>
      </c>
      <c r="AE915" s="177" t="str">
        <f t="shared" si="677"/>
        <v>AustriaSkåpbil (lätt lastbil) - Bensin</v>
      </c>
      <c r="AF915" s="177">
        <v>2024</v>
      </c>
      <c r="AG915" s="175">
        <v>0.28278000000000003</v>
      </c>
      <c r="AH915" s="177" t="s">
        <v>71</v>
      </c>
      <c r="AI915" s="177" t="s">
        <v>24</v>
      </c>
      <c r="AJ915" s="165"/>
    </row>
    <row r="916" spans="28:36">
      <c r="AB916" s="165" t="str">
        <f t="shared" si="683"/>
        <v>Austria</v>
      </c>
      <c r="AC916" s="177" t="str">
        <f t="shared" si="676"/>
        <v>Skåpbil (lätt lastbil)</v>
      </c>
      <c r="AD916" s="165" t="str">
        <f t="shared" ref="AD916" si="686">$Z$27</f>
        <v>Skåpbil (lätt lastbil) - Diesel</v>
      </c>
      <c r="AE916" s="177" t="str">
        <f t="shared" si="677"/>
        <v>AustriaSkåpbil (lätt lastbil) - Diesel</v>
      </c>
      <c r="AF916" s="177">
        <v>2024</v>
      </c>
      <c r="AG916" s="181">
        <v>0.31151000000000001</v>
      </c>
      <c r="AH916" s="177" t="s">
        <v>71</v>
      </c>
      <c r="AI916" s="177" t="s">
        <v>24</v>
      </c>
      <c r="AJ916" s="165"/>
    </row>
    <row r="917" spans="28:36">
      <c r="AB917" s="165" t="str">
        <f t="shared" si="683"/>
        <v>Austria</v>
      </c>
      <c r="AC917" s="177" t="str">
        <f t="shared" si="676"/>
        <v>Skåpbil (lätt lastbil)</v>
      </c>
      <c r="AD917" s="165" t="str">
        <f t="shared" ref="AD917" si="687">$Z$28</f>
        <v>Skåpbil (lätt lastbil) - Elektrisk</v>
      </c>
      <c r="AE917" s="177" t="str">
        <f t="shared" si="677"/>
        <v>AustriaSkåpbil (lätt lastbil) - Elektrisk</v>
      </c>
      <c r="AF917" s="177">
        <v>2024</v>
      </c>
      <c r="AG917" s="181">
        <v>9.6810000000000007E-2</v>
      </c>
      <c r="AH917" s="177" t="s">
        <v>71</v>
      </c>
      <c r="AI917" s="177" t="s">
        <v>24</v>
      </c>
      <c r="AJ917" s="165"/>
    </row>
    <row r="918" spans="28:36">
      <c r="AB918" s="165" t="str">
        <f t="shared" ref="AB918:AB921" si="688">$A$6</f>
        <v>Belarus</v>
      </c>
      <c r="AC918" s="177" t="str">
        <f t="shared" si="676"/>
        <v>Skåpbil (lätt lastbil)</v>
      </c>
      <c r="AD918" s="165" t="str">
        <f t="shared" ref="AD918" si="689">$Z$25</f>
        <v>Skåpbil (lätt lastbil) - Genomsnittlig</v>
      </c>
      <c r="AE918" s="177" t="str">
        <f t="shared" si="677"/>
        <v>BelarusSkåpbil (lätt lastbil) - Genomsnittlig</v>
      </c>
      <c r="AF918" s="177">
        <v>2024</v>
      </c>
      <c r="AG918" s="181">
        <v>0.31064000000000003</v>
      </c>
      <c r="AH918" s="177" t="s">
        <v>71</v>
      </c>
      <c r="AI918" s="177" t="s">
        <v>24</v>
      </c>
      <c r="AJ918" s="165"/>
    </row>
    <row r="919" spans="28:36">
      <c r="AB919" s="165" t="str">
        <f t="shared" si="688"/>
        <v>Belarus</v>
      </c>
      <c r="AC919" s="177" t="str">
        <f t="shared" si="676"/>
        <v>Skåpbil (lätt lastbil)</v>
      </c>
      <c r="AD919" s="165" t="str">
        <f t="shared" ref="AD919" si="690">$Z$26</f>
        <v>Skåpbil (lätt lastbil) - Bensin</v>
      </c>
      <c r="AE919" s="177" t="str">
        <f t="shared" si="677"/>
        <v>BelarusSkåpbil (lätt lastbil) - Bensin</v>
      </c>
      <c r="AF919" s="177">
        <v>2024</v>
      </c>
      <c r="AG919" s="175">
        <v>0.28278000000000003</v>
      </c>
      <c r="AH919" s="177" t="s">
        <v>71</v>
      </c>
      <c r="AI919" s="177" t="s">
        <v>24</v>
      </c>
      <c r="AJ919" s="165"/>
    </row>
    <row r="920" spans="28:36">
      <c r="AB920" s="165" t="str">
        <f t="shared" si="688"/>
        <v>Belarus</v>
      </c>
      <c r="AC920" s="177" t="str">
        <f t="shared" si="676"/>
        <v>Skåpbil (lätt lastbil)</v>
      </c>
      <c r="AD920" s="165" t="str">
        <f t="shared" ref="AD920" si="691">$Z$27</f>
        <v>Skåpbil (lätt lastbil) - Diesel</v>
      </c>
      <c r="AE920" s="177" t="str">
        <f t="shared" si="677"/>
        <v>BelarusSkåpbil (lätt lastbil) - Diesel</v>
      </c>
      <c r="AF920" s="177">
        <v>2024</v>
      </c>
      <c r="AG920" s="181">
        <v>0.31151000000000001</v>
      </c>
      <c r="AH920" s="177" t="s">
        <v>71</v>
      </c>
      <c r="AI920" s="177" t="s">
        <v>24</v>
      </c>
      <c r="AJ920" s="165"/>
    </row>
    <row r="921" spans="28:36">
      <c r="AB921" s="165" t="str">
        <f t="shared" si="688"/>
        <v>Belarus</v>
      </c>
      <c r="AC921" s="177" t="str">
        <f t="shared" si="676"/>
        <v>Skåpbil (lätt lastbil)</v>
      </c>
      <c r="AD921" s="165" t="str">
        <f t="shared" ref="AD921" si="692">$Z$28</f>
        <v>Skåpbil (lätt lastbil) - Elektrisk</v>
      </c>
      <c r="AE921" s="177" t="str">
        <f t="shared" si="677"/>
        <v>BelarusSkåpbil (lätt lastbil) - Elektrisk</v>
      </c>
      <c r="AF921" s="177">
        <v>2024</v>
      </c>
      <c r="AG921" s="181">
        <v>9.6810000000000007E-2</v>
      </c>
      <c r="AH921" s="177" t="s">
        <v>71</v>
      </c>
      <c r="AI921" s="177" t="s">
        <v>24</v>
      </c>
      <c r="AJ921" s="165"/>
    </row>
    <row r="922" spans="28:36">
      <c r="AB922" s="165" t="str">
        <f t="shared" ref="AB922:AB925" si="693">$A$7</f>
        <v>Belgium</v>
      </c>
      <c r="AC922" s="177" t="str">
        <f t="shared" si="676"/>
        <v>Skåpbil (lätt lastbil)</v>
      </c>
      <c r="AD922" s="165" t="str">
        <f t="shared" ref="AD922" si="694">$Z$25</f>
        <v>Skåpbil (lätt lastbil) - Genomsnittlig</v>
      </c>
      <c r="AE922" s="177" t="str">
        <f t="shared" si="677"/>
        <v>BelgiumSkåpbil (lätt lastbil) - Genomsnittlig</v>
      </c>
      <c r="AF922" s="177">
        <v>2024</v>
      </c>
      <c r="AG922" s="181">
        <v>0.31064000000000003</v>
      </c>
      <c r="AH922" s="177" t="s">
        <v>71</v>
      </c>
      <c r="AI922" s="177" t="s">
        <v>24</v>
      </c>
      <c r="AJ922" s="165"/>
    </row>
    <row r="923" spans="28:36">
      <c r="AB923" s="165" t="str">
        <f t="shared" si="693"/>
        <v>Belgium</v>
      </c>
      <c r="AC923" s="177" t="str">
        <f t="shared" si="676"/>
        <v>Skåpbil (lätt lastbil)</v>
      </c>
      <c r="AD923" s="165" t="str">
        <f t="shared" ref="AD923" si="695">$Z$26</f>
        <v>Skåpbil (lätt lastbil) - Bensin</v>
      </c>
      <c r="AE923" s="177" t="str">
        <f t="shared" si="677"/>
        <v>BelgiumSkåpbil (lätt lastbil) - Bensin</v>
      </c>
      <c r="AF923" s="177">
        <v>2024</v>
      </c>
      <c r="AG923" s="175">
        <v>0.28278000000000003</v>
      </c>
      <c r="AH923" s="177" t="s">
        <v>71</v>
      </c>
      <c r="AI923" s="177" t="s">
        <v>24</v>
      </c>
      <c r="AJ923" s="165"/>
    </row>
    <row r="924" spans="28:36">
      <c r="AB924" s="165" t="str">
        <f t="shared" si="693"/>
        <v>Belgium</v>
      </c>
      <c r="AC924" s="177" t="str">
        <f t="shared" si="676"/>
        <v>Skåpbil (lätt lastbil)</v>
      </c>
      <c r="AD924" s="165" t="str">
        <f t="shared" ref="AD924" si="696">$Z$27</f>
        <v>Skåpbil (lätt lastbil) - Diesel</v>
      </c>
      <c r="AE924" s="177" t="str">
        <f t="shared" si="677"/>
        <v>BelgiumSkåpbil (lätt lastbil) - Diesel</v>
      </c>
      <c r="AF924" s="177">
        <v>2024</v>
      </c>
      <c r="AG924" s="181">
        <v>0.31151000000000001</v>
      </c>
      <c r="AH924" s="177" t="s">
        <v>71</v>
      </c>
      <c r="AI924" s="177" t="s">
        <v>24</v>
      </c>
      <c r="AJ924" s="165"/>
    </row>
    <row r="925" spans="28:36">
      <c r="AB925" s="165" t="str">
        <f t="shared" si="693"/>
        <v>Belgium</v>
      </c>
      <c r="AC925" s="177" t="str">
        <f t="shared" si="676"/>
        <v>Skåpbil (lätt lastbil)</v>
      </c>
      <c r="AD925" s="165" t="str">
        <f t="shared" ref="AD925" si="697">$Z$28</f>
        <v>Skåpbil (lätt lastbil) - Elektrisk</v>
      </c>
      <c r="AE925" s="177" t="str">
        <f t="shared" si="677"/>
        <v>BelgiumSkåpbil (lätt lastbil) - Elektrisk</v>
      </c>
      <c r="AF925" s="177">
        <v>2024</v>
      </c>
      <c r="AG925" s="181">
        <v>9.6810000000000007E-2</v>
      </c>
      <c r="AH925" s="177" t="s">
        <v>71</v>
      </c>
      <c r="AI925" s="177" t="s">
        <v>24</v>
      </c>
      <c r="AJ925" s="165"/>
    </row>
    <row r="926" spans="28:36">
      <c r="AB926" s="165" t="str">
        <f t="shared" ref="AB926:AB929" si="698">$A$8</f>
        <v>Bosnia and Herzegovina</v>
      </c>
      <c r="AC926" s="177" t="str">
        <f t="shared" si="676"/>
        <v>Skåpbil (lätt lastbil)</v>
      </c>
      <c r="AD926" s="165" t="str">
        <f t="shared" ref="AD926" si="699">$Z$25</f>
        <v>Skåpbil (lätt lastbil) - Genomsnittlig</v>
      </c>
      <c r="AE926" s="177" t="str">
        <f t="shared" si="677"/>
        <v>Bosnia and HerzegovinaSkåpbil (lätt lastbil) - Genomsnittlig</v>
      </c>
      <c r="AF926" s="177">
        <v>2024</v>
      </c>
      <c r="AG926" s="181">
        <v>0.31064000000000003</v>
      </c>
      <c r="AH926" s="177" t="s">
        <v>71</v>
      </c>
      <c r="AI926" s="177" t="s">
        <v>24</v>
      </c>
      <c r="AJ926" s="165"/>
    </row>
    <row r="927" spans="28:36">
      <c r="AB927" s="165" t="str">
        <f t="shared" si="698"/>
        <v>Bosnia and Herzegovina</v>
      </c>
      <c r="AC927" s="177" t="str">
        <f t="shared" si="676"/>
        <v>Skåpbil (lätt lastbil)</v>
      </c>
      <c r="AD927" s="165" t="str">
        <f t="shared" ref="AD927" si="700">$Z$26</f>
        <v>Skåpbil (lätt lastbil) - Bensin</v>
      </c>
      <c r="AE927" s="177" t="str">
        <f t="shared" si="677"/>
        <v>Bosnia and HerzegovinaSkåpbil (lätt lastbil) - Bensin</v>
      </c>
      <c r="AF927" s="177">
        <v>2024</v>
      </c>
      <c r="AG927" s="175">
        <v>0.28278000000000003</v>
      </c>
      <c r="AH927" s="177" t="s">
        <v>71</v>
      </c>
      <c r="AI927" s="177" t="s">
        <v>24</v>
      </c>
      <c r="AJ927" s="165"/>
    </row>
    <row r="928" spans="28:36">
      <c r="AB928" s="165" t="str">
        <f t="shared" si="698"/>
        <v>Bosnia and Herzegovina</v>
      </c>
      <c r="AC928" s="177" t="str">
        <f t="shared" si="676"/>
        <v>Skåpbil (lätt lastbil)</v>
      </c>
      <c r="AD928" s="165" t="str">
        <f t="shared" ref="AD928" si="701">$Z$27</f>
        <v>Skåpbil (lätt lastbil) - Diesel</v>
      </c>
      <c r="AE928" s="177" t="str">
        <f t="shared" si="677"/>
        <v>Bosnia and HerzegovinaSkåpbil (lätt lastbil) - Diesel</v>
      </c>
      <c r="AF928" s="177">
        <v>2024</v>
      </c>
      <c r="AG928" s="181">
        <v>0.31151000000000001</v>
      </c>
      <c r="AH928" s="177" t="s">
        <v>71</v>
      </c>
      <c r="AI928" s="177" t="s">
        <v>24</v>
      </c>
      <c r="AJ928" s="165"/>
    </row>
    <row r="929" spans="28:36">
      <c r="AB929" s="165" t="str">
        <f t="shared" si="698"/>
        <v>Bosnia and Herzegovina</v>
      </c>
      <c r="AC929" s="177" t="str">
        <f t="shared" si="676"/>
        <v>Skåpbil (lätt lastbil)</v>
      </c>
      <c r="AD929" s="165" t="str">
        <f t="shared" ref="AD929" si="702">$Z$28</f>
        <v>Skåpbil (lätt lastbil) - Elektrisk</v>
      </c>
      <c r="AE929" s="177" t="str">
        <f t="shared" si="677"/>
        <v>Bosnia and HerzegovinaSkåpbil (lätt lastbil) - Elektrisk</v>
      </c>
      <c r="AF929" s="177">
        <v>2024</v>
      </c>
      <c r="AG929" s="181">
        <v>9.6810000000000007E-2</v>
      </c>
      <c r="AH929" s="177" t="s">
        <v>71</v>
      </c>
      <c r="AI929" s="177" t="s">
        <v>24</v>
      </c>
      <c r="AJ929" s="165"/>
    </row>
    <row r="930" spans="28:36">
      <c r="AB930" s="165" t="str">
        <f t="shared" ref="AB930:AB933" si="703">$A$9</f>
        <v>Bulgaria</v>
      </c>
      <c r="AC930" s="177" t="str">
        <f t="shared" si="676"/>
        <v>Skåpbil (lätt lastbil)</v>
      </c>
      <c r="AD930" s="165" t="str">
        <f t="shared" ref="AD930" si="704">$Z$25</f>
        <v>Skåpbil (lätt lastbil) - Genomsnittlig</v>
      </c>
      <c r="AE930" s="177" t="str">
        <f t="shared" si="677"/>
        <v>BulgariaSkåpbil (lätt lastbil) - Genomsnittlig</v>
      </c>
      <c r="AF930" s="177">
        <v>2024</v>
      </c>
      <c r="AG930" s="181">
        <v>0.31064000000000003</v>
      </c>
      <c r="AH930" s="177" t="s">
        <v>71</v>
      </c>
      <c r="AI930" s="177" t="s">
        <v>24</v>
      </c>
      <c r="AJ930" s="165"/>
    </row>
    <row r="931" spans="28:36">
      <c r="AB931" s="165" t="str">
        <f t="shared" si="703"/>
        <v>Bulgaria</v>
      </c>
      <c r="AC931" s="177" t="str">
        <f t="shared" si="676"/>
        <v>Skåpbil (lätt lastbil)</v>
      </c>
      <c r="AD931" s="165" t="str">
        <f t="shared" ref="AD931" si="705">$Z$26</f>
        <v>Skåpbil (lätt lastbil) - Bensin</v>
      </c>
      <c r="AE931" s="177" t="str">
        <f t="shared" si="677"/>
        <v>BulgariaSkåpbil (lätt lastbil) - Bensin</v>
      </c>
      <c r="AF931" s="177">
        <v>2024</v>
      </c>
      <c r="AG931" s="175">
        <v>0.28278000000000003</v>
      </c>
      <c r="AH931" s="177" t="s">
        <v>71</v>
      </c>
      <c r="AI931" s="177" t="s">
        <v>24</v>
      </c>
      <c r="AJ931" s="165"/>
    </row>
    <row r="932" spans="28:36">
      <c r="AB932" s="165" t="str">
        <f t="shared" si="703"/>
        <v>Bulgaria</v>
      </c>
      <c r="AC932" s="177" t="str">
        <f t="shared" si="676"/>
        <v>Skåpbil (lätt lastbil)</v>
      </c>
      <c r="AD932" s="165" t="str">
        <f t="shared" ref="AD932" si="706">$Z$27</f>
        <v>Skåpbil (lätt lastbil) - Diesel</v>
      </c>
      <c r="AE932" s="177" t="str">
        <f t="shared" si="677"/>
        <v>BulgariaSkåpbil (lätt lastbil) - Diesel</v>
      </c>
      <c r="AF932" s="177">
        <v>2024</v>
      </c>
      <c r="AG932" s="181">
        <v>0.31151000000000001</v>
      </c>
      <c r="AH932" s="177" t="s">
        <v>71</v>
      </c>
      <c r="AI932" s="177" t="s">
        <v>24</v>
      </c>
      <c r="AJ932" s="165"/>
    </row>
    <row r="933" spans="28:36">
      <c r="AB933" s="165" t="str">
        <f t="shared" si="703"/>
        <v>Bulgaria</v>
      </c>
      <c r="AC933" s="177" t="str">
        <f t="shared" si="676"/>
        <v>Skåpbil (lätt lastbil)</v>
      </c>
      <c r="AD933" s="165" t="str">
        <f t="shared" ref="AD933" si="707">$Z$28</f>
        <v>Skåpbil (lätt lastbil) - Elektrisk</v>
      </c>
      <c r="AE933" s="177" t="str">
        <f t="shared" si="677"/>
        <v>BulgariaSkåpbil (lätt lastbil) - Elektrisk</v>
      </c>
      <c r="AF933" s="177">
        <v>2024</v>
      </c>
      <c r="AG933" s="181">
        <v>9.6810000000000007E-2</v>
      </c>
      <c r="AH933" s="177" t="s">
        <v>71</v>
      </c>
      <c r="AI933" s="177" t="s">
        <v>24</v>
      </c>
      <c r="AJ933" s="165"/>
    </row>
    <row r="934" spans="28:36">
      <c r="AB934" s="165" t="str">
        <f t="shared" ref="AB934:AB937" si="708">$A$10</f>
        <v>Croatia</v>
      </c>
      <c r="AC934" s="177" t="str">
        <f t="shared" si="676"/>
        <v>Skåpbil (lätt lastbil)</v>
      </c>
      <c r="AD934" s="165" t="str">
        <f t="shared" ref="AD934" si="709">$Z$25</f>
        <v>Skåpbil (lätt lastbil) - Genomsnittlig</v>
      </c>
      <c r="AE934" s="177" t="str">
        <f t="shared" si="677"/>
        <v>CroatiaSkåpbil (lätt lastbil) - Genomsnittlig</v>
      </c>
      <c r="AF934" s="177">
        <v>2024</v>
      </c>
      <c r="AG934" s="181">
        <v>0.31064000000000003</v>
      </c>
      <c r="AH934" s="177" t="s">
        <v>71</v>
      </c>
      <c r="AI934" s="177" t="s">
        <v>24</v>
      </c>
      <c r="AJ934" s="165"/>
    </row>
    <row r="935" spans="28:36">
      <c r="AB935" s="165" t="str">
        <f t="shared" si="708"/>
        <v>Croatia</v>
      </c>
      <c r="AC935" s="177" t="str">
        <f t="shared" si="676"/>
        <v>Skåpbil (lätt lastbil)</v>
      </c>
      <c r="AD935" s="165" t="str">
        <f t="shared" ref="AD935" si="710">$Z$26</f>
        <v>Skåpbil (lätt lastbil) - Bensin</v>
      </c>
      <c r="AE935" s="177" t="str">
        <f t="shared" si="677"/>
        <v>CroatiaSkåpbil (lätt lastbil) - Bensin</v>
      </c>
      <c r="AF935" s="177">
        <v>2024</v>
      </c>
      <c r="AG935" s="175">
        <v>0.28278000000000003</v>
      </c>
      <c r="AH935" s="177" t="s">
        <v>71</v>
      </c>
      <c r="AI935" s="177" t="s">
        <v>24</v>
      </c>
      <c r="AJ935" s="165"/>
    </row>
    <row r="936" spans="28:36">
      <c r="AB936" s="165" t="str">
        <f t="shared" si="708"/>
        <v>Croatia</v>
      </c>
      <c r="AC936" s="177" t="str">
        <f t="shared" si="676"/>
        <v>Skåpbil (lätt lastbil)</v>
      </c>
      <c r="AD936" s="165" t="str">
        <f t="shared" ref="AD936" si="711">$Z$27</f>
        <v>Skåpbil (lätt lastbil) - Diesel</v>
      </c>
      <c r="AE936" s="177" t="str">
        <f t="shared" si="677"/>
        <v>CroatiaSkåpbil (lätt lastbil) - Diesel</v>
      </c>
      <c r="AF936" s="177">
        <v>2024</v>
      </c>
      <c r="AG936" s="181">
        <v>0.31151000000000001</v>
      </c>
      <c r="AH936" s="177" t="s">
        <v>71</v>
      </c>
      <c r="AI936" s="177" t="s">
        <v>24</v>
      </c>
      <c r="AJ936" s="165"/>
    </row>
    <row r="937" spans="28:36">
      <c r="AB937" s="165" t="str">
        <f t="shared" si="708"/>
        <v>Croatia</v>
      </c>
      <c r="AC937" s="177" t="str">
        <f t="shared" si="676"/>
        <v>Skåpbil (lätt lastbil)</v>
      </c>
      <c r="AD937" s="165" t="str">
        <f t="shared" ref="AD937" si="712">$Z$28</f>
        <v>Skåpbil (lätt lastbil) - Elektrisk</v>
      </c>
      <c r="AE937" s="177" t="str">
        <f t="shared" si="677"/>
        <v>CroatiaSkåpbil (lätt lastbil) - Elektrisk</v>
      </c>
      <c r="AF937" s="177">
        <v>2024</v>
      </c>
      <c r="AG937" s="181">
        <v>9.6810000000000007E-2</v>
      </c>
      <c r="AH937" s="177" t="s">
        <v>71</v>
      </c>
      <c r="AI937" s="177" t="s">
        <v>24</v>
      </c>
      <c r="AJ937" s="165"/>
    </row>
    <row r="938" spans="28:36">
      <c r="AB938" s="165" t="str">
        <f t="shared" ref="AB938:AB941" si="713">$A$11</f>
        <v>Cyprus</v>
      </c>
      <c r="AC938" s="177" t="str">
        <f t="shared" si="676"/>
        <v>Skåpbil (lätt lastbil)</v>
      </c>
      <c r="AD938" s="165" t="str">
        <f t="shared" ref="AD938" si="714">$Z$25</f>
        <v>Skåpbil (lätt lastbil) - Genomsnittlig</v>
      </c>
      <c r="AE938" s="177" t="str">
        <f t="shared" si="677"/>
        <v>CyprusSkåpbil (lätt lastbil) - Genomsnittlig</v>
      </c>
      <c r="AF938" s="177">
        <v>2024</v>
      </c>
      <c r="AG938" s="181">
        <v>0.31064000000000003</v>
      </c>
      <c r="AH938" s="177" t="s">
        <v>71</v>
      </c>
      <c r="AI938" s="177" t="s">
        <v>24</v>
      </c>
      <c r="AJ938" s="165"/>
    </row>
    <row r="939" spans="28:36">
      <c r="AB939" s="165" t="str">
        <f t="shared" si="713"/>
        <v>Cyprus</v>
      </c>
      <c r="AC939" s="177" t="str">
        <f t="shared" si="676"/>
        <v>Skåpbil (lätt lastbil)</v>
      </c>
      <c r="AD939" s="165" t="str">
        <f t="shared" ref="AD939" si="715">$Z$26</f>
        <v>Skåpbil (lätt lastbil) - Bensin</v>
      </c>
      <c r="AE939" s="177" t="str">
        <f t="shared" si="677"/>
        <v>CyprusSkåpbil (lätt lastbil) - Bensin</v>
      </c>
      <c r="AF939" s="177">
        <v>2024</v>
      </c>
      <c r="AG939" s="175">
        <v>0.28278000000000003</v>
      </c>
      <c r="AH939" s="177" t="s">
        <v>71</v>
      </c>
      <c r="AI939" s="177" t="s">
        <v>24</v>
      </c>
      <c r="AJ939" s="165"/>
    </row>
    <row r="940" spans="28:36">
      <c r="AB940" s="165" t="str">
        <f t="shared" si="713"/>
        <v>Cyprus</v>
      </c>
      <c r="AC940" s="177" t="str">
        <f t="shared" si="676"/>
        <v>Skåpbil (lätt lastbil)</v>
      </c>
      <c r="AD940" s="165" t="str">
        <f t="shared" ref="AD940" si="716">$Z$27</f>
        <v>Skåpbil (lätt lastbil) - Diesel</v>
      </c>
      <c r="AE940" s="177" t="str">
        <f t="shared" si="677"/>
        <v>CyprusSkåpbil (lätt lastbil) - Diesel</v>
      </c>
      <c r="AF940" s="177">
        <v>2024</v>
      </c>
      <c r="AG940" s="181">
        <v>0.31151000000000001</v>
      </c>
      <c r="AH940" s="177" t="s">
        <v>71</v>
      </c>
      <c r="AI940" s="177" t="s">
        <v>24</v>
      </c>
      <c r="AJ940" s="165"/>
    </row>
    <row r="941" spans="28:36">
      <c r="AB941" s="165" t="str">
        <f t="shared" si="713"/>
        <v>Cyprus</v>
      </c>
      <c r="AC941" s="177" t="str">
        <f t="shared" si="676"/>
        <v>Skåpbil (lätt lastbil)</v>
      </c>
      <c r="AD941" s="165" t="str">
        <f t="shared" ref="AD941" si="717">$Z$28</f>
        <v>Skåpbil (lätt lastbil) - Elektrisk</v>
      </c>
      <c r="AE941" s="177" t="str">
        <f t="shared" si="677"/>
        <v>CyprusSkåpbil (lätt lastbil) - Elektrisk</v>
      </c>
      <c r="AF941" s="177">
        <v>2024</v>
      </c>
      <c r="AG941" s="181">
        <v>9.6810000000000007E-2</v>
      </c>
      <c r="AH941" s="177" t="s">
        <v>71</v>
      </c>
      <c r="AI941" s="177" t="s">
        <v>24</v>
      </c>
      <c r="AJ941" s="165"/>
    </row>
    <row r="942" spans="28:36">
      <c r="AB942" s="165" t="str">
        <f t="shared" ref="AB942:AB945" si="718">$A$12</f>
        <v>Czechia</v>
      </c>
      <c r="AC942" s="177" t="str">
        <f t="shared" si="676"/>
        <v>Skåpbil (lätt lastbil)</v>
      </c>
      <c r="AD942" s="165" t="str">
        <f t="shared" ref="AD942" si="719">$Z$25</f>
        <v>Skåpbil (lätt lastbil) - Genomsnittlig</v>
      </c>
      <c r="AE942" s="177" t="str">
        <f t="shared" si="677"/>
        <v>CzechiaSkåpbil (lätt lastbil) - Genomsnittlig</v>
      </c>
      <c r="AF942" s="177">
        <v>2024</v>
      </c>
      <c r="AG942" s="181">
        <v>0.31064000000000003</v>
      </c>
      <c r="AH942" s="177" t="s">
        <v>71</v>
      </c>
      <c r="AI942" s="177" t="s">
        <v>24</v>
      </c>
      <c r="AJ942" s="165"/>
    </row>
    <row r="943" spans="28:36">
      <c r="AB943" s="165" t="str">
        <f t="shared" si="718"/>
        <v>Czechia</v>
      </c>
      <c r="AC943" s="177" t="str">
        <f t="shared" si="676"/>
        <v>Skåpbil (lätt lastbil)</v>
      </c>
      <c r="AD943" s="165" t="str">
        <f t="shared" ref="AD943" si="720">$Z$26</f>
        <v>Skåpbil (lätt lastbil) - Bensin</v>
      </c>
      <c r="AE943" s="177" t="str">
        <f t="shared" si="677"/>
        <v>CzechiaSkåpbil (lätt lastbil) - Bensin</v>
      </c>
      <c r="AF943" s="177">
        <v>2024</v>
      </c>
      <c r="AG943" s="175">
        <v>0.28278000000000003</v>
      </c>
      <c r="AH943" s="177" t="s">
        <v>71</v>
      </c>
      <c r="AI943" s="177" t="s">
        <v>24</v>
      </c>
      <c r="AJ943" s="165"/>
    </row>
    <row r="944" spans="28:36">
      <c r="AB944" s="165" t="str">
        <f t="shared" si="718"/>
        <v>Czechia</v>
      </c>
      <c r="AC944" s="177" t="str">
        <f t="shared" si="676"/>
        <v>Skåpbil (lätt lastbil)</v>
      </c>
      <c r="AD944" s="165" t="str">
        <f t="shared" ref="AD944" si="721">$Z$27</f>
        <v>Skåpbil (lätt lastbil) - Diesel</v>
      </c>
      <c r="AE944" s="177" t="str">
        <f t="shared" si="677"/>
        <v>CzechiaSkåpbil (lätt lastbil) - Diesel</v>
      </c>
      <c r="AF944" s="177">
        <v>2024</v>
      </c>
      <c r="AG944" s="181">
        <v>0.31151000000000001</v>
      </c>
      <c r="AH944" s="177" t="s">
        <v>71</v>
      </c>
      <c r="AI944" s="177" t="s">
        <v>24</v>
      </c>
      <c r="AJ944" s="165"/>
    </row>
    <row r="945" spans="28:36">
      <c r="AB945" s="165" t="str">
        <f t="shared" si="718"/>
        <v>Czechia</v>
      </c>
      <c r="AC945" s="177" t="str">
        <f t="shared" si="676"/>
        <v>Skåpbil (lätt lastbil)</v>
      </c>
      <c r="AD945" s="165" t="str">
        <f t="shared" ref="AD945" si="722">$Z$28</f>
        <v>Skåpbil (lätt lastbil) - Elektrisk</v>
      </c>
      <c r="AE945" s="177" t="str">
        <f t="shared" si="677"/>
        <v>CzechiaSkåpbil (lätt lastbil) - Elektrisk</v>
      </c>
      <c r="AF945" s="177">
        <v>2024</v>
      </c>
      <c r="AG945" s="181">
        <v>9.6810000000000007E-2</v>
      </c>
      <c r="AH945" s="177" t="s">
        <v>71</v>
      </c>
      <c r="AI945" s="177" t="s">
        <v>24</v>
      </c>
      <c r="AJ945" s="165"/>
    </row>
    <row r="946" spans="28:36">
      <c r="AB946" s="165" t="str">
        <f t="shared" ref="AB946:AB949" si="723">$A$13</f>
        <v>Denmark</v>
      </c>
      <c r="AC946" s="177" t="str">
        <f t="shared" si="676"/>
        <v>Skåpbil (lätt lastbil)</v>
      </c>
      <c r="AD946" s="165" t="str">
        <f t="shared" ref="AD946" si="724">$Z$25</f>
        <v>Skåpbil (lätt lastbil) - Genomsnittlig</v>
      </c>
      <c r="AE946" s="177" t="str">
        <f t="shared" si="677"/>
        <v>DenmarkSkåpbil (lätt lastbil) - Genomsnittlig</v>
      </c>
      <c r="AF946" s="177">
        <v>2024</v>
      </c>
      <c r="AG946" s="181">
        <v>0.31064000000000003</v>
      </c>
      <c r="AH946" s="177" t="s">
        <v>71</v>
      </c>
      <c r="AI946" s="177" t="s">
        <v>24</v>
      </c>
      <c r="AJ946" s="165"/>
    </row>
    <row r="947" spans="28:36">
      <c r="AB947" s="165" t="str">
        <f t="shared" si="723"/>
        <v>Denmark</v>
      </c>
      <c r="AC947" s="177" t="str">
        <f t="shared" si="676"/>
        <v>Skåpbil (lätt lastbil)</v>
      </c>
      <c r="AD947" s="165" t="str">
        <f t="shared" ref="AD947" si="725">$Z$26</f>
        <v>Skåpbil (lätt lastbil) - Bensin</v>
      </c>
      <c r="AE947" s="177" t="str">
        <f t="shared" si="677"/>
        <v>DenmarkSkåpbil (lätt lastbil) - Bensin</v>
      </c>
      <c r="AF947" s="177">
        <v>2024</v>
      </c>
      <c r="AG947" s="175">
        <v>0.28278000000000003</v>
      </c>
      <c r="AH947" s="177" t="s">
        <v>71</v>
      </c>
      <c r="AI947" s="177" t="s">
        <v>24</v>
      </c>
      <c r="AJ947" s="165"/>
    </row>
    <row r="948" spans="28:36">
      <c r="AB948" s="165" t="str">
        <f t="shared" si="723"/>
        <v>Denmark</v>
      </c>
      <c r="AC948" s="177" t="str">
        <f t="shared" si="676"/>
        <v>Skåpbil (lätt lastbil)</v>
      </c>
      <c r="AD948" s="165" t="str">
        <f t="shared" ref="AD948" si="726">$Z$27</f>
        <v>Skåpbil (lätt lastbil) - Diesel</v>
      </c>
      <c r="AE948" s="177" t="str">
        <f t="shared" si="677"/>
        <v>DenmarkSkåpbil (lätt lastbil) - Diesel</v>
      </c>
      <c r="AF948" s="177">
        <v>2024</v>
      </c>
      <c r="AG948" s="181">
        <v>0.31151000000000001</v>
      </c>
      <c r="AH948" s="177" t="s">
        <v>71</v>
      </c>
      <c r="AI948" s="177" t="s">
        <v>24</v>
      </c>
      <c r="AJ948" s="165"/>
    </row>
    <row r="949" spans="28:36">
      <c r="AB949" s="165" t="str">
        <f t="shared" si="723"/>
        <v>Denmark</v>
      </c>
      <c r="AC949" s="177" t="str">
        <f t="shared" si="676"/>
        <v>Skåpbil (lätt lastbil)</v>
      </c>
      <c r="AD949" s="165" t="str">
        <f t="shared" ref="AD949" si="727">$Z$28</f>
        <v>Skåpbil (lätt lastbil) - Elektrisk</v>
      </c>
      <c r="AE949" s="177" t="str">
        <f t="shared" si="677"/>
        <v>DenmarkSkåpbil (lätt lastbil) - Elektrisk</v>
      </c>
      <c r="AF949" s="177">
        <v>2024</v>
      </c>
      <c r="AG949" s="181">
        <v>9.6810000000000007E-2</v>
      </c>
      <c r="AH949" s="177" t="s">
        <v>71</v>
      </c>
      <c r="AI949" s="177" t="s">
        <v>24</v>
      </c>
      <c r="AJ949" s="165"/>
    </row>
    <row r="950" spans="28:36">
      <c r="AB950" s="165" t="str">
        <f t="shared" ref="AB950:AB953" si="728">$A$14</f>
        <v>Estonia</v>
      </c>
      <c r="AC950" s="177" t="str">
        <f t="shared" si="676"/>
        <v>Skåpbil (lätt lastbil)</v>
      </c>
      <c r="AD950" s="165" t="str">
        <f t="shared" ref="AD950" si="729">$Z$25</f>
        <v>Skåpbil (lätt lastbil) - Genomsnittlig</v>
      </c>
      <c r="AE950" s="177" t="str">
        <f t="shared" si="677"/>
        <v>EstoniaSkåpbil (lätt lastbil) - Genomsnittlig</v>
      </c>
      <c r="AF950" s="177">
        <v>2024</v>
      </c>
      <c r="AG950" s="181">
        <v>0.31064000000000003</v>
      </c>
      <c r="AH950" s="177" t="s">
        <v>71</v>
      </c>
      <c r="AI950" s="177" t="s">
        <v>24</v>
      </c>
      <c r="AJ950" s="165"/>
    </row>
    <row r="951" spans="28:36">
      <c r="AB951" s="165" t="str">
        <f t="shared" si="728"/>
        <v>Estonia</v>
      </c>
      <c r="AC951" s="177" t="str">
        <f t="shared" si="676"/>
        <v>Skåpbil (lätt lastbil)</v>
      </c>
      <c r="AD951" s="165" t="str">
        <f t="shared" ref="AD951" si="730">$Z$26</f>
        <v>Skåpbil (lätt lastbil) - Bensin</v>
      </c>
      <c r="AE951" s="177" t="str">
        <f t="shared" si="677"/>
        <v>EstoniaSkåpbil (lätt lastbil) - Bensin</v>
      </c>
      <c r="AF951" s="177">
        <v>2024</v>
      </c>
      <c r="AG951" s="175">
        <v>0.28278000000000003</v>
      </c>
      <c r="AH951" s="177" t="s">
        <v>71</v>
      </c>
      <c r="AI951" s="177" t="s">
        <v>24</v>
      </c>
      <c r="AJ951" s="165"/>
    </row>
    <row r="952" spans="28:36">
      <c r="AB952" s="165" t="str">
        <f t="shared" si="728"/>
        <v>Estonia</v>
      </c>
      <c r="AC952" s="177" t="str">
        <f t="shared" si="676"/>
        <v>Skåpbil (lätt lastbil)</v>
      </c>
      <c r="AD952" s="165" t="str">
        <f t="shared" ref="AD952" si="731">$Z$27</f>
        <v>Skåpbil (lätt lastbil) - Diesel</v>
      </c>
      <c r="AE952" s="177" t="str">
        <f t="shared" si="677"/>
        <v>EstoniaSkåpbil (lätt lastbil) - Diesel</v>
      </c>
      <c r="AF952" s="177">
        <v>2024</v>
      </c>
      <c r="AG952" s="181">
        <v>0.31151000000000001</v>
      </c>
      <c r="AH952" s="177" t="s">
        <v>71</v>
      </c>
      <c r="AI952" s="177" t="s">
        <v>24</v>
      </c>
      <c r="AJ952" s="165"/>
    </row>
    <row r="953" spans="28:36">
      <c r="AB953" s="165" t="str">
        <f t="shared" si="728"/>
        <v>Estonia</v>
      </c>
      <c r="AC953" s="177" t="str">
        <f t="shared" si="676"/>
        <v>Skåpbil (lätt lastbil)</v>
      </c>
      <c r="AD953" s="165" t="str">
        <f t="shared" ref="AD953" si="732">$Z$28</f>
        <v>Skåpbil (lätt lastbil) - Elektrisk</v>
      </c>
      <c r="AE953" s="177" t="str">
        <f t="shared" si="677"/>
        <v>EstoniaSkåpbil (lätt lastbil) - Elektrisk</v>
      </c>
      <c r="AF953" s="177">
        <v>2024</v>
      </c>
      <c r="AG953" s="181">
        <v>9.6810000000000007E-2</v>
      </c>
      <c r="AH953" s="177" t="s">
        <v>71</v>
      </c>
      <c r="AI953" s="177" t="s">
        <v>24</v>
      </c>
      <c r="AJ953" s="165"/>
    </row>
    <row r="954" spans="28:36">
      <c r="AB954" s="165" t="str">
        <f t="shared" ref="AB954:AB957" si="733">$A$15</f>
        <v>Finland</v>
      </c>
      <c r="AC954" s="177" t="str">
        <f t="shared" si="676"/>
        <v>Skåpbil (lätt lastbil)</v>
      </c>
      <c r="AD954" s="165" t="str">
        <f t="shared" ref="AD954" si="734">$Z$25</f>
        <v>Skåpbil (lätt lastbil) - Genomsnittlig</v>
      </c>
      <c r="AE954" s="177" t="str">
        <f t="shared" si="677"/>
        <v>FinlandSkåpbil (lätt lastbil) - Genomsnittlig</v>
      </c>
      <c r="AF954" s="177">
        <v>2024</v>
      </c>
      <c r="AG954" s="181">
        <v>0.31064000000000003</v>
      </c>
      <c r="AH954" s="177" t="s">
        <v>71</v>
      </c>
      <c r="AI954" s="177" t="s">
        <v>24</v>
      </c>
      <c r="AJ954" s="165"/>
    </row>
    <row r="955" spans="28:36">
      <c r="AB955" s="165" t="str">
        <f t="shared" si="733"/>
        <v>Finland</v>
      </c>
      <c r="AC955" s="177" t="str">
        <f t="shared" si="676"/>
        <v>Skåpbil (lätt lastbil)</v>
      </c>
      <c r="AD955" s="165" t="str">
        <f t="shared" ref="AD955" si="735">$Z$26</f>
        <v>Skåpbil (lätt lastbil) - Bensin</v>
      </c>
      <c r="AE955" s="177" t="str">
        <f t="shared" si="677"/>
        <v>FinlandSkåpbil (lätt lastbil) - Bensin</v>
      </c>
      <c r="AF955" s="177">
        <v>2024</v>
      </c>
      <c r="AG955" s="175">
        <v>0.28278000000000003</v>
      </c>
      <c r="AH955" s="177" t="s">
        <v>71</v>
      </c>
      <c r="AI955" s="177" t="s">
        <v>24</v>
      </c>
      <c r="AJ955" s="165"/>
    </row>
    <row r="956" spans="28:36">
      <c r="AB956" s="165" t="str">
        <f t="shared" si="733"/>
        <v>Finland</v>
      </c>
      <c r="AC956" s="177" t="str">
        <f t="shared" si="676"/>
        <v>Skåpbil (lätt lastbil)</v>
      </c>
      <c r="AD956" s="165" t="str">
        <f t="shared" ref="AD956" si="736">$Z$27</f>
        <v>Skåpbil (lätt lastbil) - Diesel</v>
      </c>
      <c r="AE956" s="177" t="str">
        <f t="shared" si="677"/>
        <v>FinlandSkåpbil (lätt lastbil) - Diesel</v>
      </c>
      <c r="AF956" s="177">
        <v>2024</v>
      </c>
      <c r="AG956" s="181">
        <v>0.31151000000000001</v>
      </c>
      <c r="AH956" s="177" t="s">
        <v>71</v>
      </c>
      <c r="AI956" s="177" t="s">
        <v>24</v>
      </c>
      <c r="AJ956" s="165"/>
    </row>
    <row r="957" spans="28:36">
      <c r="AB957" s="165" t="str">
        <f t="shared" si="733"/>
        <v>Finland</v>
      </c>
      <c r="AC957" s="177" t="str">
        <f t="shared" si="676"/>
        <v>Skåpbil (lätt lastbil)</v>
      </c>
      <c r="AD957" s="165" t="str">
        <f t="shared" ref="AD957" si="737">$Z$28</f>
        <v>Skåpbil (lätt lastbil) - Elektrisk</v>
      </c>
      <c r="AE957" s="177" t="str">
        <f t="shared" si="677"/>
        <v>FinlandSkåpbil (lätt lastbil) - Elektrisk</v>
      </c>
      <c r="AF957" s="177">
        <v>2024</v>
      </c>
      <c r="AG957" s="181">
        <v>9.6810000000000007E-2</v>
      </c>
      <c r="AH957" s="177" t="s">
        <v>71</v>
      </c>
      <c r="AI957" s="177" t="s">
        <v>24</v>
      </c>
      <c r="AJ957" s="165"/>
    </row>
    <row r="958" spans="28:36">
      <c r="AB958" s="165" t="str">
        <f t="shared" ref="AB958:AB961" si="738">$A$16</f>
        <v>France</v>
      </c>
      <c r="AC958" s="177" t="str">
        <f t="shared" si="676"/>
        <v>Skåpbil (lätt lastbil)</v>
      </c>
      <c r="AD958" s="165" t="str">
        <f t="shared" ref="AD958" si="739">$Z$25</f>
        <v>Skåpbil (lätt lastbil) - Genomsnittlig</v>
      </c>
      <c r="AE958" s="177" t="str">
        <f t="shared" si="677"/>
        <v>FranceSkåpbil (lätt lastbil) - Genomsnittlig</v>
      </c>
      <c r="AF958" s="177">
        <v>2024</v>
      </c>
      <c r="AG958" s="181">
        <v>0.31064000000000003</v>
      </c>
      <c r="AH958" s="177" t="s">
        <v>71</v>
      </c>
      <c r="AI958" s="177" t="s">
        <v>24</v>
      </c>
      <c r="AJ958" s="165"/>
    </row>
    <row r="959" spans="28:36">
      <c r="AB959" s="165" t="str">
        <f t="shared" si="738"/>
        <v>France</v>
      </c>
      <c r="AC959" s="177" t="str">
        <f t="shared" si="676"/>
        <v>Skåpbil (lätt lastbil)</v>
      </c>
      <c r="AD959" s="165" t="str">
        <f t="shared" ref="AD959" si="740">$Z$26</f>
        <v>Skåpbil (lätt lastbil) - Bensin</v>
      </c>
      <c r="AE959" s="177" t="str">
        <f t="shared" si="677"/>
        <v>FranceSkåpbil (lätt lastbil) - Bensin</v>
      </c>
      <c r="AF959" s="177">
        <v>2024</v>
      </c>
      <c r="AG959" s="175">
        <v>0.28278000000000003</v>
      </c>
      <c r="AH959" s="177" t="s">
        <v>71</v>
      </c>
      <c r="AI959" s="177" t="s">
        <v>24</v>
      </c>
      <c r="AJ959" s="165"/>
    </row>
    <row r="960" spans="28:36">
      <c r="AB960" s="165" t="str">
        <f t="shared" si="738"/>
        <v>France</v>
      </c>
      <c r="AC960" s="177" t="str">
        <f t="shared" si="676"/>
        <v>Skåpbil (lätt lastbil)</v>
      </c>
      <c r="AD960" s="165" t="str">
        <f t="shared" ref="AD960" si="741">$Z$27</f>
        <v>Skåpbil (lätt lastbil) - Diesel</v>
      </c>
      <c r="AE960" s="177" t="str">
        <f t="shared" si="677"/>
        <v>FranceSkåpbil (lätt lastbil) - Diesel</v>
      </c>
      <c r="AF960" s="177">
        <v>2024</v>
      </c>
      <c r="AG960" s="181">
        <v>0.31151000000000001</v>
      </c>
      <c r="AH960" s="177" t="s">
        <v>71</v>
      </c>
      <c r="AI960" s="177" t="s">
        <v>24</v>
      </c>
      <c r="AJ960" s="165"/>
    </row>
    <row r="961" spans="28:36">
      <c r="AB961" s="165" t="str">
        <f t="shared" si="738"/>
        <v>France</v>
      </c>
      <c r="AC961" s="177" t="str">
        <f t="shared" si="676"/>
        <v>Skåpbil (lätt lastbil)</v>
      </c>
      <c r="AD961" s="165" t="str">
        <f t="shared" ref="AD961" si="742">$Z$28</f>
        <v>Skåpbil (lätt lastbil) - Elektrisk</v>
      </c>
      <c r="AE961" s="177" t="str">
        <f t="shared" si="677"/>
        <v>FranceSkåpbil (lätt lastbil) - Elektrisk</v>
      </c>
      <c r="AF961" s="177">
        <v>2024</v>
      </c>
      <c r="AG961" s="181">
        <v>9.6810000000000007E-2</v>
      </c>
      <c r="AH961" s="177" t="s">
        <v>71</v>
      </c>
      <c r="AI961" s="177" t="s">
        <v>24</v>
      </c>
      <c r="AJ961" s="165"/>
    </row>
    <row r="962" spans="28:36">
      <c r="AB962" s="165" t="str">
        <f t="shared" ref="AB962:AB965" si="743">$A$17</f>
        <v>Germany</v>
      </c>
      <c r="AC962" s="177" t="str">
        <f t="shared" si="676"/>
        <v>Skåpbil (lätt lastbil)</v>
      </c>
      <c r="AD962" s="165" t="str">
        <f t="shared" ref="AD962" si="744">$Z$25</f>
        <v>Skåpbil (lätt lastbil) - Genomsnittlig</v>
      </c>
      <c r="AE962" s="177" t="str">
        <f t="shared" si="677"/>
        <v>GermanySkåpbil (lätt lastbil) - Genomsnittlig</v>
      </c>
      <c r="AF962" s="177">
        <v>2024</v>
      </c>
      <c r="AG962" s="181">
        <v>0.31064000000000003</v>
      </c>
      <c r="AH962" s="177" t="s">
        <v>71</v>
      </c>
      <c r="AI962" s="177" t="s">
        <v>24</v>
      </c>
      <c r="AJ962" s="165"/>
    </row>
    <row r="963" spans="28:36">
      <c r="AB963" s="165" t="str">
        <f t="shared" si="743"/>
        <v>Germany</v>
      </c>
      <c r="AC963" s="177" t="str">
        <f t="shared" si="676"/>
        <v>Skåpbil (lätt lastbil)</v>
      </c>
      <c r="AD963" s="165" t="str">
        <f t="shared" ref="AD963" si="745">$Z$26</f>
        <v>Skåpbil (lätt lastbil) - Bensin</v>
      </c>
      <c r="AE963" s="177" t="str">
        <f t="shared" si="677"/>
        <v>GermanySkåpbil (lätt lastbil) - Bensin</v>
      </c>
      <c r="AF963" s="177">
        <v>2024</v>
      </c>
      <c r="AG963" s="175">
        <v>0.28278000000000003</v>
      </c>
      <c r="AH963" s="177" t="s">
        <v>71</v>
      </c>
      <c r="AI963" s="177" t="s">
        <v>24</v>
      </c>
      <c r="AJ963" s="165"/>
    </row>
    <row r="964" spans="28:36">
      <c r="AB964" s="165" t="str">
        <f t="shared" si="743"/>
        <v>Germany</v>
      </c>
      <c r="AC964" s="177" t="str">
        <f t="shared" si="676"/>
        <v>Skåpbil (lätt lastbil)</v>
      </c>
      <c r="AD964" s="165" t="str">
        <f t="shared" ref="AD964" si="746">$Z$27</f>
        <v>Skåpbil (lätt lastbil) - Diesel</v>
      </c>
      <c r="AE964" s="177" t="str">
        <f t="shared" si="677"/>
        <v>GermanySkåpbil (lätt lastbil) - Diesel</v>
      </c>
      <c r="AF964" s="177">
        <v>2024</v>
      </c>
      <c r="AG964" s="181">
        <v>0.31151000000000001</v>
      </c>
      <c r="AH964" s="177" t="s">
        <v>71</v>
      </c>
      <c r="AI964" s="177" t="s">
        <v>24</v>
      </c>
      <c r="AJ964" s="165"/>
    </row>
    <row r="965" spans="28:36">
      <c r="AB965" s="165" t="str">
        <f t="shared" si="743"/>
        <v>Germany</v>
      </c>
      <c r="AC965" s="177" t="str">
        <f t="shared" si="676"/>
        <v>Skåpbil (lätt lastbil)</v>
      </c>
      <c r="AD965" s="165" t="str">
        <f t="shared" ref="AD965" si="747">$Z$28</f>
        <v>Skåpbil (lätt lastbil) - Elektrisk</v>
      </c>
      <c r="AE965" s="177" t="str">
        <f t="shared" si="677"/>
        <v>GermanySkåpbil (lätt lastbil) - Elektrisk</v>
      </c>
      <c r="AF965" s="177">
        <v>2024</v>
      </c>
      <c r="AG965" s="181">
        <v>9.6810000000000007E-2</v>
      </c>
      <c r="AH965" s="177" t="s">
        <v>71</v>
      </c>
      <c r="AI965" s="177" t="s">
        <v>24</v>
      </c>
      <c r="AJ965" s="165"/>
    </row>
    <row r="966" spans="28:36">
      <c r="AB966" s="165" t="str">
        <f t="shared" ref="AB966:AB969" si="748">$A$18</f>
        <v>Greece</v>
      </c>
      <c r="AC966" s="177" t="str">
        <f t="shared" si="676"/>
        <v>Skåpbil (lätt lastbil)</v>
      </c>
      <c r="AD966" s="165" t="str">
        <f t="shared" ref="AD966" si="749">$Z$25</f>
        <v>Skåpbil (lätt lastbil) - Genomsnittlig</v>
      </c>
      <c r="AE966" s="177" t="str">
        <f t="shared" si="677"/>
        <v>GreeceSkåpbil (lätt lastbil) - Genomsnittlig</v>
      </c>
      <c r="AF966" s="177">
        <v>2024</v>
      </c>
      <c r="AG966" s="181">
        <v>0.31064000000000003</v>
      </c>
      <c r="AH966" s="177" t="s">
        <v>71</v>
      </c>
      <c r="AI966" s="177" t="s">
        <v>24</v>
      </c>
      <c r="AJ966" s="165"/>
    </row>
    <row r="967" spans="28:36">
      <c r="AB967" s="165" t="str">
        <f t="shared" si="748"/>
        <v>Greece</v>
      </c>
      <c r="AC967" s="177" t="str">
        <f t="shared" si="676"/>
        <v>Skåpbil (lätt lastbil)</v>
      </c>
      <c r="AD967" s="165" t="str">
        <f t="shared" ref="AD967" si="750">$Z$26</f>
        <v>Skåpbil (lätt lastbil) - Bensin</v>
      </c>
      <c r="AE967" s="177" t="str">
        <f t="shared" si="677"/>
        <v>GreeceSkåpbil (lätt lastbil) - Bensin</v>
      </c>
      <c r="AF967" s="177">
        <v>2024</v>
      </c>
      <c r="AG967" s="175">
        <v>0.28278000000000003</v>
      </c>
      <c r="AH967" s="177" t="s">
        <v>71</v>
      </c>
      <c r="AI967" s="177" t="s">
        <v>24</v>
      </c>
      <c r="AJ967" s="165"/>
    </row>
    <row r="968" spans="28:36">
      <c r="AB968" s="165" t="str">
        <f t="shared" si="748"/>
        <v>Greece</v>
      </c>
      <c r="AC968" s="177" t="str">
        <f t="shared" si="676"/>
        <v>Skåpbil (lätt lastbil)</v>
      </c>
      <c r="AD968" s="165" t="str">
        <f t="shared" ref="AD968" si="751">$Z$27</f>
        <v>Skåpbil (lätt lastbil) - Diesel</v>
      </c>
      <c r="AE968" s="177" t="str">
        <f t="shared" si="677"/>
        <v>GreeceSkåpbil (lätt lastbil) - Diesel</v>
      </c>
      <c r="AF968" s="177">
        <v>2024</v>
      </c>
      <c r="AG968" s="181">
        <v>0.31151000000000001</v>
      </c>
      <c r="AH968" s="177" t="s">
        <v>71</v>
      </c>
      <c r="AI968" s="177" t="s">
        <v>24</v>
      </c>
      <c r="AJ968" s="165"/>
    </row>
    <row r="969" spans="28:36">
      <c r="AB969" s="165" t="str">
        <f t="shared" si="748"/>
        <v>Greece</v>
      </c>
      <c r="AC969" s="177" t="str">
        <f t="shared" si="676"/>
        <v>Skåpbil (lätt lastbil)</v>
      </c>
      <c r="AD969" s="165" t="str">
        <f t="shared" ref="AD969" si="752">$Z$28</f>
        <v>Skåpbil (lätt lastbil) - Elektrisk</v>
      </c>
      <c r="AE969" s="177" t="str">
        <f t="shared" ref="AE969:AE1032" si="753">AB969&amp;AD969</f>
        <v>GreeceSkåpbil (lätt lastbil) - Elektrisk</v>
      </c>
      <c r="AF969" s="177">
        <v>2024</v>
      </c>
      <c r="AG969" s="181">
        <v>9.6810000000000007E-2</v>
      </c>
      <c r="AH969" s="177" t="s">
        <v>71</v>
      </c>
      <c r="AI969" s="177" t="s">
        <v>24</v>
      </c>
      <c r="AJ969" s="165"/>
    </row>
    <row r="970" spans="28:36">
      <c r="AB970" s="165" t="str">
        <f t="shared" ref="AB970:AB973" si="754">$A$19</f>
        <v>Hungary</v>
      </c>
      <c r="AC970" s="177" t="str">
        <f t="shared" si="676"/>
        <v>Skåpbil (lätt lastbil)</v>
      </c>
      <c r="AD970" s="165" t="str">
        <f t="shared" ref="AD970" si="755">$Z$25</f>
        <v>Skåpbil (lätt lastbil) - Genomsnittlig</v>
      </c>
      <c r="AE970" s="177" t="str">
        <f t="shared" si="753"/>
        <v>HungarySkåpbil (lätt lastbil) - Genomsnittlig</v>
      </c>
      <c r="AF970" s="177">
        <v>2024</v>
      </c>
      <c r="AG970" s="181">
        <v>0.31064000000000003</v>
      </c>
      <c r="AH970" s="177" t="s">
        <v>71</v>
      </c>
      <c r="AI970" s="177" t="s">
        <v>24</v>
      </c>
      <c r="AJ970" s="165"/>
    </row>
    <row r="971" spans="28:36">
      <c r="AB971" s="165" t="str">
        <f t="shared" si="754"/>
        <v>Hungary</v>
      </c>
      <c r="AC971" s="177" t="str">
        <f t="shared" ref="AC971:AC1034" si="756">$V$11</f>
        <v>Skåpbil (lätt lastbil)</v>
      </c>
      <c r="AD971" s="165" t="str">
        <f t="shared" ref="AD971" si="757">$Z$26</f>
        <v>Skåpbil (lätt lastbil) - Bensin</v>
      </c>
      <c r="AE971" s="177" t="str">
        <f t="shared" si="753"/>
        <v>HungarySkåpbil (lätt lastbil) - Bensin</v>
      </c>
      <c r="AF971" s="177">
        <v>2024</v>
      </c>
      <c r="AG971" s="175">
        <v>0.28278000000000003</v>
      </c>
      <c r="AH971" s="177" t="s">
        <v>71</v>
      </c>
      <c r="AI971" s="177" t="s">
        <v>24</v>
      </c>
      <c r="AJ971" s="165"/>
    </row>
    <row r="972" spans="28:36">
      <c r="AB972" s="165" t="str">
        <f t="shared" si="754"/>
        <v>Hungary</v>
      </c>
      <c r="AC972" s="177" t="str">
        <f t="shared" si="756"/>
        <v>Skåpbil (lätt lastbil)</v>
      </c>
      <c r="AD972" s="165" t="str">
        <f t="shared" ref="AD972" si="758">$Z$27</f>
        <v>Skåpbil (lätt lastbil) - Diesel</v>
      </c>
      <c r="AE972" s="177" t="str">
        <f t="shared" si="753"/>
        <v>HungarySkåpbil (lätt lastbil) - Diesel</v>
      </c>
      <c r="AF972" s="177">
        <v>2024</v>
      </c>
      <c r="AG972" s="181">
        <v>0.31151000000000001</v>
      </c>
      <c r="AH972" s="177" t="s">
        <v>71</v>
      </c>
      <c r="AI972" s="177" t="s">
        <v>24</v>
      </c>
      <c r="AJ972" s="165"/>
    </row>
    <row r="973" spans="28:36">
      <c r="AB973" s="165" t="str">
        <f t="shared" si="754"/>
        <v>Hungary</v>
      </c>
      <c r="AC973" s="177" t="str">
        <f t="shared" si="756"/>
        <v>Skåpbil (lätt lastbil)</v>
      </c>
      <c r="AD973" s="165" t="str">
        <f t="shared" ref="AD973" si="759">$Z$28</f>
        <v>Skåpbil (lätt lastbil) - Elektrisk</v>
      </c>
      <c r="AE973" s="177" t="str">
        <f t="shared" si="753"/>
        <v>HungarySkåpbil (lätt lastbil) - Elektrisk</v>
      </c>
      <c r="AF973" s="177">
        <v>2024</v>
      </c>
      <c r="AG973" s="181">
        <v>9.6810000000000007E-2</v>
      </c>
      <c r="AH973" s="177" t="s">
        <v>71</v>
      </c>
      <c r="AI973" s="177" t="s">
        <v>24</v>
      </c>
      <c r="AJ973" s="165"/>
    </row>
    <row r="974" spans="28:36">
      <c r="AB974" s="165" t="str">
        <f t="shared" ref="AB974:AB977" si="760">$A$20</f>
        <v>Iceland</v>
      </c>
      <c r="AC974" s="177" t="str">
        <f t="shared" si="756"/>
        <v>Skåpbil (lätt lastbil)</v>
      </c>
      <c r="AD974" s="165" t="str">
        <f t="shared" ref="AD974" si="761">$Z$25</f>
        <v>Skåpbil (lätt lastbil) - Genomsnittlig</v>
      </c>
      <c r="AE974" s="177" t="str">
        <f t="shared" si="753"/>
        <v>IcelandSkåpbil (lätt lastbil) - Genomsnittlig</v>
      </c>
      <c r="AF974" s="177">
        <v>2024</v>
      </c>
      <c r="AG974" s="181">
        <v>0.31064000000000003</v>
      </c>
      <c r="AH974" s="177" t="s">
        <v>71</v>
      </c>
      <c r="AI974" s="177" t="s">
        <v>24</v>
      </c>
      <c r="AJ974" s="165"/>
    </row>
    <row r="975" spans="28:36">
      <c r="AB975" s="165" t="str">
        <f t="shared" si="760"/>
        <v>Iceland</v>
      </c>
      <c r="AC975" s="177" t="str">
        <f t="shared" si="756"/>
        <v>Skåpbil (lätt lastbil)</v>
      </c>
      <c r="AD975" s="165" t="str">
        <f t="shared" ref="AD975" si="762">$Z$26</f>
        <v>Skåpbil (lätt lastbil) - Bensin</v>
      </c>
      <c r="AE975" s="177" t="str">
        <f t="shared" si="753"/>
        <v>IcelandSkåpbil (lätt lastbil) - Bensin</v>
      </c>
      <c r="AF975" s="177">
        <v>2024</v>
      </c>
      <c r="AG975" s="175">
        <v>0.28278000000000003</v>
      </c>
      <c r="AH975" s="177" t="s">
        <v>71</v>
      </c>
      <c r="AI975" s="177" t="s">
        <v>24</v>
      </c>
      <c r="AJ975" s="165"/>
    </row>
    <row r="976" spans="28:36">
      <c r="AB976" s="165" t="str">
        <f t="shared" si="760"/>
        <v>Iceland</v>
      </c>
      <c r="AC976" s="177" t="str">
        <f t="shared" si="756"/>
        <v>Skåpbil (lätt lastbil)</v>
      </c>
      <c r="AD976" s="165" t="str">
        <f t="shared" ref="AD976" si="763">$Z$27</f>
        <v>Skåpbil (lätt lastbil) - Diesel</v>
      </c>
      <c r="AE976" s="177" t="str">
        <f t="shared" si="753"/>
        <v>IcelandSkåpbil (lätt lastbil) - Diesel</v>
      </c>
      <c r="AF976" s="177">
        <v>2024</v>
      </c>
      <c r="AG976" s="181">
        <v>0.31151000000000001</v>
      </c>
      <c r="AH976" s="177" t="s">
        <v>71</v>
      </c>
      <c r="AI976" s="177" t="s">
        <v>24</v>
      </c>
      <c r="AJ976" s="165"/>
    </row>
    <row r="977" spans="28:36">
      <c r="AB977" s="165" t="str">
        <f t="shared" si="760"/>
        <v>Iceland</v>
      </c>
      <c r="AC977" s="177" t="str">
        <f t="shared" si="756"/>
        <v>Skåpbil (lätt lastbil)</v>
      </c>
      <c r="AD977" s="165" t="str">
        <f t="shared" ref="AD977" si="764">$Z$28</f>
        <v>Skåpbil (lätt lastbil) - Elektrisk</v>
      </c>
      <c r="AE977" s="177" t="str">
        <f t="shared" si="753"/>
        <v>IcelandSkåpbil (lätt lastbil) - Elektrisk</v>
      </c>
      <c r="AF977" s="177">
        <v>2024</v>
      </c>
      <c r="AG977" s="181">
        <v>9.6810000000000007E-2</v>
      </c>
      <c r="AH977" s="177" t="s">
        <v>71</v>
      </c>
      <c r="AI977" s="177" t="s">
        <v>24</v>
      </c>
      <c r="AJ977" s="165"/>
    </row>
    <row r="978" spans="28:36">
      <c r="AB978" s="165" t="str">
        <f t="shared" ref="AB978:AB981" si="765">$A$21</f>
        <v>Ireland</v>
      </c>
      <c r="AC978" s="177" t="str">
        <f t="shared" si="756"/>
        <v>Skåpbil (lätt lastbil)</v>
      </c>
      <c r="AD978" s="165" t="str">
        <f t="shared" ref="AD978" si="766">$Z$25</f>
        <v>Skåpbil (lätt lastbil) - Genomsnittlig</v>
      </c>
      <c r="AE978" s="177" t="str">
        <f t="shared" si="753"/>
        <v>IrelandSkåpbil (lätt lastbil) - Genomsnittlig</v>
      </c>
      <c r="AF978" s="177">
        <v>2024</v>
      </c>
      <c r="AG978" s="181">
        <v>0.31064000000000003</v>
      </c>
      <c r="AH978" s="177" t="s">
        <v>71</v>
      </c>
      <c r="AI978" s="177" t="s">
        <v>24</v>
      </c>
      <c r="AJ978" s="165"/>
    </row>
    <row r="979" spans="28:36">
      <c r="AB979" s="165" t="str">
        <f t="shared" si="765"/>
        <v>Ireland</v>
      </c>
      <c r="AC979" s="177" t="str">
        <f t="shared" si="756"/>
        <v>Skåpbil (lätt lastbil)</v>
      </c>
      <c r="AD979" s="165" t="str">
        <f t="shared" ref="AD979" si="767">$Z$26</f>
        <v>Skåpbil (lätt lastbil) - Bensin</v>
      </c>
      <c r="AE979" s="177" t="str">
        <f t="shared" si="753"/>
        <v>IrelandSkåpbil (lätt lastbil) - Bensin</v>
      </c>
      <c r="AF979" s="177">
        <v>2024</v>
      </c>
      <c r="AG979" s="175">
        <v>0.28278000000000003</v>
      </c>
      <c r="AH979" s="177" t="s">
        <v>71</v>
      </c>
      <c r="AI979" s="177" t="s">
        <v>24</v>
      </c>
      <c r="AJ979" s="165"/>
    </row>
    <row r="980" spans="28:36">
      <c r="AB980" s="165" t="str">
        <f t="shared" si="765"/>
        <v>Ireland</v>
      </c>
      <c r="AC980" s="177" t="str">
        <f t="shared" si="756"/>
        <v>Skåpbil (lätt lastbil)</v>
      </c>
      <c r="AD980" s="165" t="str">
        <f t="shared" ref="AD980" si="768">$Z$27</f>
        <v>Skåpbil (lätt lastbil) - Diesel</v>
      </c>
      <c r="AE980" s="177" t="str">
        <f t="shared" si="753"/>
        <v>IrelandSkåpbil (lätt lastbil) - Diesel</v>
      </c>
      <c r="AF980" s="177">
        <v>2024</v>
      </c>
      <c r="AG980" s="181">
        <v>0.31151000000000001</v>
      </c>
      <c r="AH980" s="177" t="s">
        <v>71</v>
      </c>
      <c r="AI980" s="177" t="s">
        <v>24</v>
      </c>
      <c r="AJ980" s="165"/>
    </row>
    <row r="981" spans="28:36">
      <c r="AB981" s="165" t="str">
        <f t="shared" si="765"/>
        <v>Ireland</v>
      </c>
      <c r="AC981" s="177" t="str">
        <f t="shared" si="756"/>
        <v>Skåpbil (lätt lastbil)</v>
      </c>
      <c r="AD981" s="165" t="str">
        <f t="shared" ref="AD981" si="769">$Z$28</f>
        <v>Skåpbil (lätt lastbil) - Elektrisk</v>
      </c>
      <c r="AE981" s="177" t="str">
        <f t="shared" si="753"/>
        <v>IrelandSkåpbil (lätt lastbil) - Elektrisk</v>
      </c>
      <c r="AF981" s="177">
        <v>2024</v>
      </c>
      <c r="AG981" s="181">
        <v>9.6810000000000007E-2</v>
      </c>
      <c r="AH981" s="177" t="s">
        <v>71</v>
      </c>
      <c r="AI981" s="177" t="s">
        <v>24</v>
      </c>
      <c r="AJ981" s="165"/>
    </row>
    <row r="982" spans="28:36">
      <c r="AB982" s="165" t="str">
        <f t="shared" ref="AB982:AB985" si="770">$A$22</f>
        <v>Italy</v>
      </c>
      <c r="AC982" s="177" t="str">
        <f t="shared" si="756"/>
        <v>Skåpbil (lätt lastbil)</v>
      </c>
      <c r="AD982" s="165" t="str">
        <f t="shared" ref="AD982" si="771">$Z$25</f>
        <v>Skåpbil (lätt lastbil) - Genomsnittlig</v>
      </c>
      <c r="AE982" s="177" t="str">
        <f t="shared" si="753"/>
        <v>ItalySkåpbil (lätt lastbil) - Genomsnittlig</v>
      </c>
      <c r="AF982" s="177">
        <v>2024</v>
      </c>
      <c r="AG982" s="181">
        <v>0.31064000000000003</v>
      </c>
      <c r="AH982" s="177" t="s">
        <v>71</v>
      </c>
      <c r="AI982" s="177" t="s">
        <v>24</v>
      </c>
      <c r="AJ982" s="165"/>
    </row>
    <row r="983" spans="28:36">
      <c r="AB983" s="165" t="str">
        <f t="shared" si="770"/>
        <v>Italy</v>
      </c>
      <c r="AC983" s="177" t="str">
        <f t="shared" si="756"/>
        <v>Skåpbil (lätt lastbil)</v>
      </c>
      <c r="AD983" s="165" t="str">
        <f t="shared" ref="AD983" si="772">$Z$26</f>
        <v>Skåpbil (lätt lastbil) - Bensin</v>
      </c>
      <c r="AE983" s="177" t="str">
        <f t="shared" si="753"/>
        <v>ItalySkåpbil (lätt lastbil) - Bensin</v>
      </c>
      <c r="AF983" s="177">
        <v>2024</v>
      </c>
      <c r="AG983" s="175">
        <v>0.28278000000000003</v>
      </c>
      <c r="AH983" s="177" t="s">
        <v>71</v>
      </c>
      <c r="AI983" s="177" t="s">
        <v>24</v>
      </c>
      <c r="AJ983" s="165"/>
    </row>
    <row r="984" spans="28:36">
      <c r="AB984" s="165" t="str">
        <f t="shared" si="770"/>
        <v>Italy</v>
      </c>
      <c r="AC984" s="177" t="str">
        <f t="shared" si="756"/>
        <v>Skåpbil (lätt lastbil)</v>
      </c>
      <c r="AD984" s="165" t="str">
        <f t="shared" ref="AD984" si="773">$Z$27</f>
        <v>Skåpbil (lätt lastbil) - Diesel</v>
      </c>
      <c r="AE984" s="177" t="str">
        <f t="shared" si="753"/>
        <v>ItalySkåpbil (lätt lastbil) - Diesel</v>
      </c>
      <c r="AF984" s="177">
        <v>2024</v>
      </c>
      <c r="AG984" s="181">
        <v>0.31151000000000001</v>
      </c>
      <c r="AH984" s="177" t="s">
        <v>71</v>
      </c>
      <c r="AI984" s="177" t="s">
        <v>24</v>
      </c>
      <c r="AJ984" s="165"/>
    </row>
    <row r="985" spans="28:36">
      <c r="AB985" s="165" t="str">
        <f t="shared" si="770"/>
        <v>Italy</v>
      </c>
      <c r="AC985" s="177" t="str">
        <f t="shared" si="756"/>
        <v>Skåpbil (lätt lastbil)</v>
      </c>
      <c r="AD985" s="165" t="str">
        <f t="shared" ref="AD985" si="774">$Z$28</f>
        <v>Skåpbil (lätt lastbil) - Elektrisk</v>
      </c>
      <c r="AE985" s="177" t="str">
        <f t="shared" si="753"/>
        <v>ItalySkåpbil (lätt lastbil) - Elektrisk</v>
      </c>
      <c r="AF985" s="177">
        <v>2024</v>
      </c>
      <c r="AG985" s="181">
        <v>9.6810000000000007E-2</v>
      </c>
      <c r="AH985" s="177" t="s">
        <v>71</v>
      </c>
      <c r="AI985" s="177" t="s">
        <v>24</v>
      </c>
      <c r="AJ985" s="165"/>
    </row>
    <row r="986" spans="28:36">
      <c r="AB986" s="165" t="str">
        <f t="shared" ref="AB986:AB989" si="775">$A$23</f>
        <v>Latvia</v>
      </c>
      <c r="AC986" s="177" t="str">
        <f t="shared" si="756"/>
        <v>Skåpbil (lätt lastbil)</v>
      </c>
      <c r="AD986" s="165" t="str">
        <f t="shared" ref="AD986" si="776">$Z$25</f>
        <v>Skåpbil (lätt lastbil) - Genomsnittlig</v>
      </c>
      <c r="AE986" s="177" t="str">
        <f t="shared" si="753"/>
        <v>LatviaSkåpbil (lätt lastbil) - Genomsnittlig</v>
      </c>
      <c r="AF986" s="177">
        <v>2024</v>
      </c>
      <c r="AG986" s="181">
        <v>0.31064000000000003</v>
      </c>
      <c r="AH986" s="177" t="s">
        <v>71</v>
      </c>
      <c r="AI986" s="177" t="s">
        <v>24</v>
      </c>
      <c r="AJ986" s="165"/>
    </row>
    <row r="987" spans="28:36">
      <c r="AB987" s="165" t="str">
        <f t="shared" si="775"/>
        <v>Latvia</v>
      </c>
      <c r="AC987" s="177" t="str">
        <f t="shared" si="756"/>
        <v>Skåpbil (lätt lastbil)</v>
      </c>
      <c r="AD987" s="165" t="str">
        <f t="shared" ref="AD987" si="777">$Z$26</f>
        <v>Skåpbil (lätt lastbil) - Bensin</v>
      </c>
      <c r="AE987" s="177" t="str">
        <f t="shared" si="753"/>
        <v>LatviaSkåpbil (lätt lastbil) - Bensin</v>
      </c>
      <c r="AF987" s="177">
        <v>2024</v>
      </c>
      <c r="AG987" s="175">
        <v>0.28278000000000003</v>
      </c>
      <c r="AH987" s="177" t="s">
        <v>71</v>
      </c>
      <c r="AI987" s="177" t="s">
        <v>24</v>
      </c>
      <c r="AJ987" s="165"/>
    </row>
    <row r="988" spans="28:36">
      <c r="AB988" s="165" t="str">
        <f t="shared" si="775"/>
        <v>Latvia</v>
      </c>
      <c r="AC988" s="177" t="str">
        <f t="shared" si="756"/>
        <v>Skåpbil (lätt lastbil)</v>
      </c>
      <c r="AD988" s="165" t="str">
        <f t="shared" ref="AD988" si="778">$Z$27</f>
        <v>Skåpbil (lätt lastbil) - Diesel</v>
      </c>
      <c r="AE988" s="177" t="str">
        <f t="shared" si="753"/>
        <v>LatviaSkåpbil (lätt lastbil) - Diesel</v>
      </c>
      <c r="AF988" s="177">
        <v>2024</v>
      </c>
      <c r="AG988" s="181">
        <v>0.31151000000000001</v>
      </c>
      <c r="AH988" s="177" t="s">
        <v>71</v>
      </c>
      <c r="AI988" s="177" t="s">
        <v>24</v>
      </c>
      <c r="AJ988" s="165"/>
    </row>
    <row r="989" spans="28:36">
      <c r="AB989" s="165" t="str">
        <f t="shared" si="775"/>
        <v>Latvia</v>
      </c>
      <c r="AC989" s="177" t="str">
        <f t="shared" si="756"/>
        <v>Skåpbil (lätt lastbil)</v>
      </c>
      <c r="AD989" s="165" t="str">
        <f t="shared" ref="AD989" si="779">$Z$28</f>
        <v>Skåpbil (lätt lastbil) - Elektrisk</v>
      </c>
      <c r="AE989" s="177" t="str">
        <f t="shared" si="753"/>
        <v>LatviaSkåpbil (lätt lastbil) - Elektrisk</v>
      </c>
      <c r="AF989" s="177">
        <v>2024</v>
      </c>
      <c r="AG989" s="181">
        <v>9.6810000000000007E-2</v>
      </c>
      <c r="AH989" s="177" t="s">
        <v>71</v>
      </c>
      <c r="AI989" s="177" t="s">
        <v>24</v>
      </c>
      <c r="AJ989" s="165"/>
    </row>
    <row r="990" spans="28:36">
      <c r="AB990" s="165" t="str">
        <f t="shared" ref="AB990:AB993" si="780">$A$24</f>
        <v>Liechtenstein</v>
      </c>
      <c r="AC990" s="177" t="str">
        <f t="shared" si="756"/>
        <v>Skåpbil (lätt lastbil)</v>
      </c>
      <c r="AD990" s="165" t="str">
        <f t="shared" ref="AD990" si="781">$Z$25</f>
        <v>Skåpbil (lätt lastbil) - Genomsnittlig</v>
      </c>
      <c r="AE990" s="177" t="str">
        <f t="shared" si="753"/>
        <v>LiechtensteinSkåpbil (lätt lastbil) - Genomsnittlig</v>
      </c>
      <c r="AF990" s="177">
        <v>2024</v>
      </c>
      <c r="AG990" s="181">
        <v>0.31064000000000003</v>
      </c>
      <c r="AH990" s="177" t="s">
        <v>71</v>
      </c>
      <c r="AI990" s="177" t="s">
        <v>24</v>
      </c>
      <c r="AJ990" s="165"/>
    </row>
    <row r="991" spans="28:36">
      <c r="AB991" s="165" t="str">
        <f t="shared" si="780"/>
        <v>Liechtenstein</v>
      </c>
      <c r="AC991" s="177" t="str">
        <f t="shared" si="756"/>
        <v>Skåpbil (lätt lastbil)</v>
      </c>
      <c r="AD991" s="165" t="str">
        <f t="shared" ref="AD991" si="782">$Z$26</f>
        <v>Skåpbil (lätt lastbil) - Bensin</v>
      </c>
      <c r="AE991" s="177" t="str">
        <f t="shared" si="753"/>
        <v>LiechtensteinSkåpbil (lätt lastbil) - Bensin</v>
      </c>
      <c r="AF991" s="177">
        <v>2024</v>
      </c>
      <c r="AG991" s="175">
        <v>0.28278000000000003</v>
      </c>
      <c r="AH991" s="177" t="s">
        <v>71</v>
      </c>
      <c r="AI991" s="177" t="s">
        <v>24</v>
      </c>
      <c r="AJ991" s="165"/>
    </row>
    <row r="992" spans="28:36">
      <c r="AB992" s="165" t="str">
        <f t="shared" si="780"/>
        <v>Liechtenstein</v>
      </c>
      <c r="AC992" s="177" t="str">
        <f t="shared" si="756"/>
        <v>Skåpbil (lätt lastbil)</v>
      </c>
      <c r="AD992" s="165" t="str">
        <f t="shared" ref="AD992" si="783">$Z$27</f>
        <v>Skåpbil (lätt lastbil) - Diesel</v>
      </c>
      <c r="AE992" s="177" t="str">
        <f t="shared" si="753"/>
        <v>LiechtensteinSkåpbil (lätt lastbil) - Diesel</v>
      </c>
      <c r="AF992" s="177">
        <v>2024</v>
      </c>
      <c r="AG992" s="181">
        <v>0.31151000000000001</v>
      </c>
      <c r="AH992" s="177" t="s">
        <v>71</v>
      </c>
      <c r="AI992" s="177" t="s">
        <v>24</v>
      </c>
      <c r="AJ992" s="165"/>
    </row>
    <row r="993" spans="28:36">
      <c r="AB993" s="165" t="str">
        <f t="shared" si="780"/>
        <v>Liechtenstein</v>
      </c>
      <c r="AC993" s="177" t="str">
        <f t="shared" si="756"/>
        <v>Skåpbil (lätt lastbil)</v>
      </c>
      <c r="AD993" s="165" t="str">
        <f t="shared" ref="AD993" si="784">$Z$28</f>
        <v>Skåpbil (lätt lastbil) - Elektrisk</v>
      </c>
      <c r="AE993" s="177" t="str">
        <f t="shared" si="753"/>
        <v>LiechtensteinSkåpbil (lätt lastbil) - Elektrisk</v>
      </c>
      <c r="AF993" s="177">
        <v>2024</v>
      </c>
      <c r="AG993" s="181">
        <v>9.6810000000000007E-2</v>
      </c>
      <c r="AH993" s="177" t="s">
        <v>71</v>
      </c>
      <c r="AI993" s="177" t="s">
        <v>24</v>
      </c>
      <c r="AJ993" s="165"/>
    </row>
    <row r="994" spans="28:36">
      <c r="AB994" s="165" t="str">
        <f t="shared" ref="AB994:AB997" si="785">$A$25</f>
        <v>Lithuania</v>
      </c>
      <c r="AC994" s="177" t="str">
        <f t="shared" si="756"/>
        <v>Skåpbil (lätt lastbil)</v>
      </c>
      <c r="AD994" s="165" t="str">
        <f t="shared" ref="AD994" si="786">$Z$25</f>
        <v>Skåpbil (lätt lastbil) - Genomsnittlig</v>
      </c>
      <c r="AE994" s="177" t="str">
        <f t="shared" si="753"/>
        <v>LithuaniaSkåpbil (lätt lastbil) - Genomsnittlig</v>
      </c>
      <c r="AF994" s="177">
        <v>2024</v>
      </c>
      <c r="AG994" s="181">
        <v>0.31064000000000003</v>
      </c>
      <c r="AH994" s="177" t="s">
        <v>71</v>
      </c>
      <c r="AI994" s="177" t="s">
        <v>24</v>
      </c>
      <c r="AJ994" s="165"/>
    </row>
    <row r="995" spans="28:36">
      <c r="AB995" s="165" t="str">
        <f t="shared" si="785"/>
        <v>Lithuania</v>
      </c>
      <c r="AC995" s="177" t="str">
        <f t="shared" si="756"/>
        <v>Skåpbil (lätt lastbil)</v>
      </c>
      <c r="AD995" s="165" t="str">
        <f t="shared" ref="AD995" si="787">$Z$26</f>
        <v>Skåpbil (lätt lastbil) - Bensin</v>
      </c>
      <c r="AE995" s="177" t="str">
        <f t="shared" si="753"/>
        <v>LithuaniaSkåpbil (lätt lastbil) - Bensin</v>
      </c>
      <c r="AF995" s="177">
        <v>2024</v>
      </c>
      <c r="AG995" s="175">
        <v>0.28278000000000003</v>
      </c>
      <c r="AH995" s="177" t="s">
        <v>71</v>
      </c>
      <c r="AI995" s="177" t="s">
        <v>24</v>
      </c>
      <c r="AJ995" s="165"/>
    </row>
    <row r="996" spans="28:36">
      <c r="AB996" s="165" t="str">
        <f t="shared" si="785"/>
        <v>Lithuania</v>
      </c>
      <c r="AC996" s="177" t="str">
        <f t="shared" si="756"/>
        <v>Skåpbil (lätt lastbil)</v>
      </c>
      <c r="AD996" s="165" t="str">
        <f t="shared" ref="AD996" si="788">$Z$27</f>
        <v>Skåpbil (lätt lastbil) - Diesel</v>
      </c>
      <c r="AE996" s="177" t="str">
        <f t="shared" si="753"/>
        <v>LithuaniaSkåpbil (lätt lastbil) - Diesel</v>
      </c>
      <c r="AF996" s="177">
        <v>2024</v>
      </c>
      <c r="AG996" s="181">
        <v>0.31151000000000001</v>
      </c>
      <c r="AH996" s="177" t="s">
        <v>71</v>
      </c>
      <c r="AI996" s="177" t="s">
        <v>24</v>
      </c>
      <c r="AJ996" s="165"/>
    </row>
    <row r="997" spans="28:36">
      <c r="AB997" s="165" t="str">
        <f t="shared" si="785"/>
        <v>Lithuania</v>
      </c>
      <c r="AC997" s="177" t="str">
        <f t="shared" si="756"/>
        <v>Skåpbil (lätt lastbil)</v>
      </c>
      <c r="AD997" s="165" t="str">
        <f t="shared" ref="AD997" si="789">$Z$28</f>
        <v>Skåpbil (lätt lastbil) - Elektrisk</v>
      </c>
      <c r="AE997" s="177" t="str">
        <f t="shared" si="753"/>
        <v>LithuaniaSkåpbil (lätt lastbil) - Elektrisk</v>
      </c>
      <c r="AF997" s="177">
        <v>2024</v>
      </c>
      <c r="AG997" s="181">
        <v>9.6810000000000007E-2</v>
      </c>
      <c r="AH997" s="177" t="s">
        <v>71</v>
      </c>
      <c r="AI997" s="177" t="s">
        <v>24</v>
      </c>
      <c r="AJ997" s="165"/>
    </row>
    <row r="998" spans="28:36">
      <c r="AB998" s="165" t="str">
        <f t="shared" ref="AB998:AB1001" si="790">$A$26</f>
        <v>Luxembourg</v>
      </c>
      <c r="AC998" s="177" t="str">
        <f t="shared" si="756"/>
        <v>Skåpbil (lätt lastbil)</v>
      </c>
      <c r="AD998" s="165" t="str">
        <f t="shared" ref="AD998" si="791">$Z$25</f>
        <v>Skåpbil (lätt lastbil) - Genomsnittlig</v>
      </c>
      <c r="AE998" s="177" t="str">
        <f t="shared" si="753"/>
        <v>LuxembourgSkåpbil (lätt lastbil) - Genomsnittlig</v>
      </c>
      <c r="AF998" s="177">
        <v>2024</v>
      </c>
      <c r="AG998" s="181">
        <v>0.31064000000000003</v>
      </c>
      <c r="AH998" s="177" t="s">
        <v>71</v>
      </c>
      <c r="AI998" s="177" t="s">
        <v>24</v>
      </c>
      <c r="AJ998" s="165"/>
    </row>
    <row r="999" spans="28:36">
      <c r="AB999" s="165" t="str">
        <f t="shared" si="790"/>
        <v>Luxembourg</v>
      </c>
      <c r="AC999" s="177" t="str">
        <f t="shared" si="756"/>
        <v>Skåpbil (lätt lastbil)</v>
      </c>
      <c r="AD999" s="165" t="str">
        <f t="shared" ref="AD999" si="792">$Z$26</f>
        <v>Skåpbil (lätt lastbil) - Bensin</v>
      </c>
      <c r="AE999" s="177" t="str">
        <f t="shared" si="753"/>
        <v>LuxembourgSkåpbil (lätt lastbil) - Bensin</v>
      </c>
      <c r="AF999" s="177">
        <v>2024</v>
      </c>
      <c r="AG999" s="175">
        <v>0.28278000000000003</v>
      </c>
      <c r="AH999" s="177" t="s">
        <v>71</v>
      </c>
      <c r="AI999" s="177" t="s">
        <v>24</v>
      </c>
      <c r="AJ999" s="165"/>
    </row>
    <row r="1000" spans="28:36">
      <c r="AB1000" s="165" t="str">
        <f t="shared" si="790"/>
        <v>Luxembourg</v>
      </c>
      <c r="AC1000" s="177" t="str">
        <f t="shared" si="756"/>
        <v>Skåpbil (lätt lastbil)</v>
      </c>
      <c r="AD1000" s="165" t="str">
        <f t="shared" ref="AD1000" si="793">$Z$27</f>
        <v>Skåpbil (lätt lastbil) - Diesel</v>
      </c>
      <c r="AE1000" s="177" t="str">
        <f t="shared" si="753"/>
        <v>LuxembourgSkåpbil (lätt lastbil) - Diesel</v>
      </c>
      <c r="AF1000" s="177">
        <v>2024</v>
      </c>
      <c r="AG1000" s="181">
        <v>0.31151000000000001</v>
      </c>
      <c r="AH1000" s="177" t="s">
        <v>71</v>
      </c>
      <c r="AI1000" s="177" t="s">
        <v>24</v>
      </c>
      <c r="AJ1000" s="165"/>
    </row>
    <row r="1001" spans="28:36">
      <c r="AB1001" s="165" t="str">
        <f t="shared" si="790"/>
        <v>Luxembourg</v>
      </c>
      <c r="AC1001" s="177" t="str">
        <f t="shared" si="756"/>
        <v>Skåpbil (lätt lastbil)</v>
      </c>
      <c r="AD1001" s="165" t="str">
        <f t="shared" ref="AD1001" si="794">$Z$28</f>
        <v>Skåpbil (lätt lastbil) - Elektrisk</v>
      </c>
      <c r="AE1001" s="177" t="str">
        <f t="shared" si="753"/>
        <v>LuxembourgSkåpbil (lätt lastbil) - Elektrisk</v>
      </c>
      <c r="AF1001" s="177">
        <v>2024</v>
      </c>
      <c r="AG1001" s="181">
        <v>9.6810000000000007E-2</v>
      </c>
      <c r="AH1001" s="177" t="s">
        <v>71</v>
      </c>
      <c r="AI1001" s="177" t="s">
        <v>24</v>
      </c>
      <c r="AJ1001" s="165"/>
    </row>
    <row r="1002" spans="28:36">
      <c r="AB1002" s="165" t="str">
        <f t="shared" ref="AB1002:AB1005" si="795">$A$27</f>
        <v>Malta</v>
      </c>
      <c r="AC1002" s="177" t="str">
        <f t="shared" si="756"/>
        <v>Skåpbil (lätt lastbil)</v>
      </c>
      <c r="AD1002" s="165" t="str">
        <f t="shared" ref="AD1002" si="796">$Z$25</f>
        <v>Skåpbil (lätt lastbil) - Genomsnittlig</v>
      </c>
      <c r="AE1002" s="177" t="str">
        <f t="shared" si="753"/>
        <v>MaltaSkåpbil (lätt lastbil) - Genomsnittlig</v>
      </c>
      <c r="AF1002" s="177">
        <v>2024</v>
      </c>
      <c r="AG1002" s="181">
        <v>0.31064000000000003</v>
      </c>
      <c r="AH1002" s="177" t="s">
        <v>71</v>
      </c>
      <c r="AI1002" s="177" t="s">
        <v>24</v>
      </c>
      <c r="AJ1002" s="165"/>
    </row>
    <row r="1003" spans="28:36">
      <c r="AB1003" s="165" t="str">
        <f t="shared" si="795"/>
        <v>Malta</v>
      </c>
      <c r="AC1003" s="177" t="str">
        <f t="shared" si="756"/>
        <v>Skåpbil (lätt lastbil)</v>
      </c>
      <c r="AD1003" s="165" t="str">
        <f t="shared" ref="AD1003" si="797">$Z$26</f>
        <v>Skåpbil (lätt lastbil) - Bensin</v>
      </c>
      <c r="AE1003" s="177" t="str">
        <f t="shared" si="753"/>
        <v>MaltaSkåpbil (lätt lastbil) - Bensin</v>
      </c>
      <c r="AF1003" s="177">
        <v>2024</v>
      </c>
      <c r="AG1003" s="175">
        <v>0.28278000000000003</v>
      </c>
      <c r="AH1003" s="177" t="s">
        <v>71</v>
      </c>
      <c r="AI1003" s="177" t="s">
        <v>24</v>
      </c>
      <c r="AJ1003" s="165"/>
    </row>
    <row r="1004" spans="28:36">
      <c r="AB1004" s="165" t="str">
        <f t="shared" si="795"/>
        <v>Malta</v>
      </c>
      <c r="AC1004" s="177" t="str">
        <f t="shared" si="756"/>
        <v>Skåpbil (lätt lastbil)</v>
      </c>
      <c r="AD1004" s="165" t="str">
        <f t="shared" ref="AD1004" si="798">$Z$27</f>
        <v>Skåpbil (lätt lastbil) - Diesel</v>
      </c>
      <c r="AE1004" s="177" t="str">
        <f t="shared" si="753"/>
        <v>MaltaSkåpbil (lätt lastbil) - Diesel</v>
      </c>
      <c r="AF1004" s="177">
        <v>2024</v>
      </c>
      <c r="AG1004" s="181">
        <v>0.31151000000000001</v>
      </c>
      <c r="AH1004" s="177" t="s">
        <v>71</v>
      </c>
      <c r="AI1004" s="177" t="s">
        <v>24</v>
      </c>
      <c r="AJ1004" s="165"/>
    </row>
    <row r="1005" spans="28:36">
      <c r="AB1005" s="165" t="str">
        <f t="shared" si="795"/>
        <v>Malta</v>
      </c>
      <c r="AC1005" s="177" t="str">
        <f t="shared" si="756"/>
        <v>Skåpbil (lätt lastbil)</v>
      </c>
      <c r="AD1005" s="165" t="str">
        <f t="shared" ref="AD1005" si="799">$Z$28</f>
        <v>Skåpbil (lätt lastbil) - Elektrisk</v>
      </c>
      <c r="AE1005" s="177" t="str">
        <f t="shared" si="753"/>
        <v>MaltaSkåpbil (lätt lastbil) - Elektrisk</v>
      </c>
      <c r="AF1005" s="177">
        <v>2024</v>
      </c>
      <c r="AG1005" s="181">
        <v>9.6810000000000007E-2</v>
      </c>
      <c r="AH1005" s="177" t="s">
        <v>71</v>
      </c>
      <c r="AI1005" s="177" t="s">
        <v>24</v>
      </c>
      <c r="AJ1005" s="165"/>
    </row>
    <row r="1006" spans="28:36">
      <c r="AB1006" s="165" t="str">
        <f t="shared" ref="AB1006:AB1009" si="800">$A$28</f>
        <v>Moldova</v>
      </c>
      <c r="AC1006" s="177" t="str">
        <f t="shared" si="756"/>
        <v>Skåpbil (lätt lastbil)</v>
      </c>
      <c r="AD1006" s="165" t="str">
        <f t="shared" ref="AD1006" si="801">$Z$25</f>
        <v>Skåpbil (lätt lastbil) - Genomsnittlig</v>
      </c>
      <c r="AE1006" s="177" t="str">
        <f t="shared" si="753"/>
        <v>MoldovaSkåpbil (lätt lastbil) - Genomsnittlig</v>
      </c>
      <c r="AF1006" s="177">
        <v>2024</v>
      </c>
      <c r="AG1006" s="181">
        <v>0.31064000000000003</v>
      </c>
      <c r="AH1006" s="177" t="s">
        <v>71</v>
      </c>
      <c r="AI1006" s="177" t="s">
        <v>24</v>
      </c>
      <c r="AJ1006" s="165"/>
    </row>
    <row r="1007" spans="28:36">
      <c r="AB1007" s="165" t="str">
        <f t="shared" si="800"/>
        <v>Moldova</v>
      </c>
      <c r="AC1007" s="177" t="str">
        <f t="shared" si="756"/>
        <v>Skåpbil (lätt lastbil)</v>
      </c>
      <c r="AD1007" s="165" t="str">
        <f t="shared" ref="AD1007" si="802">$Z$26</f>
        <v>Skåpbil (lätt lastbil) - Bensin</v>
      </c>
      <c r="AE1007" s="177" t="str">
        <f t="shared" si="753"/>
        <v>MoldovaSkåpbil (lätt lastbil) - Bensin</v>
      </c>
      <c r="AF1007" s="177">
        <v>2024</v>
      </c>
      <c r="AG1007" s="175">
        <v>0.28278000000000003</v>
      </c>
      <c r="AH1007" s="177" t="s">
        <v>71</v>
      </c>
      <c r="AI1007" s="177" t="s">
        <v>24</v>
      </c>
      <c r="AJ1007" s="165"/>
    </row>
    <row r="1008" spans="28:36">
      <c r="AB1008" s="165" t="str">
        <f t="shared" si="800"/>
        <v>Moldova</v>
      </c>
      <c r="AC1008" s="177" t="str">
        <f t="shared" si="756"/>
        <v>Skåpbil (lätt lastbil)</v>
      </c>
      <c r="AD1008" s="165" t="str">
        <f t="shared" ref="AD1008" si="803">$Z$27</f>
        <v>Skåpbil (lätt lastbil) - Diesel</v>
      </c>
      <c r="AE1008" s="177" t="str">
        <f t="shared" si="753"/>
        <v>MoldovaSkåpbil (lätt lastbil) - Diesel</v>
      </c>
      <c r="AF1008" s="177">
        <v>2024</v>
      </c>
      <c r="AG1008" s="181">
        <v>0.31151000000000001</v>
      </c>
      <c r="AH1008" s="177" t="s">
        <v>71</v>
      </c>
      <c r="AI1008" s="177" t="s">
        <v>24</v>
      </c>
      <c r="AJ1008" s="165"/>
    </row>
    <row r="1009" spans="28:36">
      <c r="AB1009" s="165" t="str">
        <f t="shared" si="800"/>
        <v>Moldova</v>
      </c>
      <c r="AC1009" s="177" t="str">
        <f t="shared" si="756"/>
        <v>Skåpbil (lätt lastbil)</v>
      </c>
      <c r="AD1009" s="165" t="str">
        <f t="shared" ref="AD1009" si="804">$Z$28</f>
        <v>Skåpbil (lätt lastbil) - Elektrisk</v>
      </c>
      <c r="AE1009" s="177" t="str">
        <f t="shared" si="753"/>
        <v>MoldovaSkåpbil (lätt lastbil) - Elektrisk</v>
      </c>
      <c r="AF1009" s="177">
        <v>2024</v>
      </c>
      <c r="AG1009" s="181">
        <v>9.6810000000000007E-2</v>
      </c>
      <c r="AH1009" s="177" t="s">
        <v>71</v>
      </c>
      <c r="AI1009" s="177" t="s">
        <v>24</v>
      </c>
      <c r="AJ1009" s="165"/>
    </row>
    <row r="1010" spans="28:36">
      <c r="AB1010" s="165" t="str">
        <f t="shared" ref="AB1010:AB1013" si="805">$A$29</f>
        <v>Monaco</v>
      </c>
      <c r="AC1010" s="177" t="str">
        <f t="shared" si="756"/>
        <v>Skåpbil (lätt lastbil)</v>
      </c>
      <c r="AD1010" s="165" t="str">
        <f t="shared" ref="AD1010" si="806">$Z$25</f>
        <v>Skåpbil (lätt lastbil) - Genomsnittlig</v>
      </c>
      <c r="AE1010" s="177" t="str">
        <f t="shared" si="753"/>
        <v>MonacoSkåpbil (lätt lastbil) - Genomsnittlig</v>
      </c>
      <c r="AF1010" s="177">
        <v>2024</v>
      </c>
      <c r="AG1010" s="181">
        <v>0.31064000000000003</v>
      </c>
      <c r="AH1010" s="177" t="s">
        <v>71</v>
      </c>
      <c r="AI1010" s="177" t="s">
        <v>24</v>
      </c>
      <c r="AJ1010" s="165"/>
    </row>
    <row r="1011" spans="28:36">
      <c r="AB1011" s="165" t="str">
        <f t="shared" si="805"/>
        <v>Monaco</v>
      </c>
      <c r="AC1011" s="177" t="str">
        <f t="shared" si="756"/>
        <v>Skåpbil (lätt lastbil)</v>
      </c>
      <c r="AD1011" s="165" t="str">
        <f t="shared" ref="AD1011" si="807">$Z$26</f>
        <v>Skåpbil (lätt lastbil) - Bensin</v>
      </c>
      <c r="AE1011" s="177" t="str">
        <f t="shared" si="753"/>
        <v>MonacoSkåpbil (lätt lastbil) - Bensin</v>
      </c>
      <c r="AF1011" s="177">
        <v>2024</v>
      </c>
      <c r="AG1011" s="175">
        <v>0.28278000000000003</v>
      </c>
      <c r="AH1011" s="177" t="s">
        <v>71</v>
      </c>
      <c r="AI1011" s="177" t="s">
        <v>24</v>
      </c>
      <c r="AJ1011" s="165"/>
    </row>
    <row r="1012" spans="28:36">
      <c r="AB1012" s="165" t="str">
        <f t="shared" si="805"/>
        <v>Monaco</v>
      </c>
      <c r="AC1012" s="177" t="str">
        <f t="shared" si="756"/>
        <v>Skåpbil (lätt lastbil)</v>
      </c>
      <c r="AD1012" s="165" t="str">
        <f t="shared" ref="AD1012" si="808">$Z$27</f>
        <v>Skåpbil (lätt lastbil) - Diesel</v>
      </c>
      <c r="AE1012" s="177" t="str">
        <f t="shared" si="753"/>
        <v>MonacoSkåpbil (lätt lastbil) - Diesel</v>
      </c>
      <c r="AF1012" s="177">
        <v>2024</v>
      </c>
      <c r="AG1012" s="181">
        <v>0.31151000000000001</v>
      </c>
      <c r="AH1012" s="177" t="s">
        <v>71</v>
      </c>
      <c r="AI1012" s="177" t="s">
        <v>24</v>
      </c>
      <c r="AJ1012" s="165"/>
    </row>
    <row r="1013" spans="28:36">
      <c r="AB1013" s="165" t="str">
        <f t="shared" si="805"/>
        <v>Monaco</v>
      </c>
      <c r="AC1013" s="177" t="str">
        <f t="shared" si="756"/>
        <v>Skåpbil (lätt lastbil)</v>
      </c>
      <c r="AD1013" s="165" t="str">
        <f t="shared" ref="AD1013" si="809">$Z$28</f>
        <v>Skåpbil (lätt lastbil) - Elektrisk</v>
      </c>
      <c r="AE1013" s="177" t="str">
        <f t="shared" si="753"/>
        <v>MonacoSkåpbil (lätt lastbil) - Elektrisk</v>
      </c>
      <c r="AF1013" s="177">
        <v>2024</v>
      </c>
      <c r="AG1013" s="181">
        <v>9.6810000000000007E-2</v>
      </c>
      <c r="AH1013" s="177" t="s">
        <v>71</v>
      </c>
      <c r="AI1013" s="177" t="s">
        <v>24</v>
      </c>
      <c r="AJ1013" s="165"/>
    </row>
    <row r="1014" spans="28:36">
      <c r="AB1014" s="165" t="str">
        <f t="shared" ref="AB1014:AB1017" si="810">$A$30</f>
        <v>Montenegro</v>
      </c>
      <c r="AC1014" s="177" t="str">
        <f t="shared" si="756"/>
        <v>Skåpbil (lätt lastbil)</v>
      </c>
      <c r="AD1014" s="165" t="str">
        <f t="shared" ref="AD1014" si="811">$Z$25</f>
        <v>Skåpbil (lätt lastbil) - Genomsnittlig</v>
      </c>
      <c r="AE1014" s="177" t="str">
        <f t="shared" si="753"/>
        <v>MontenegroSkåpbil (lätt lastbil) - Genomsnittlig</v>
      </c>
      <c r="AF1014" s="177">
        <v>2024</v>
      </c>
      <c r="AG1014" s="181">
        <v>0.31064000000000003</v>
      </c>
      <c r="AH1014" s="177" t="s">
        <v>71</v>
      </c>
      <c r="AI1014" s="177" t="s">
        <v>24</v>
      </c>
      <c r="AJ1014" s="165"/>
    </row>
    <row r="1015" spans="28:36">
      <c r="AB1015" s="165" t="str">
        <f t="shared" si="810"/>
        <v>Montenegro</v>
      </c>
      <c r="AC1015" s="177" t="str">
        <f t="shared" si="756"/>
        <v>Skåpbil (lätt lastbil)</v>
      </c>
      <c r="AD1015" s="165" t="str">
        <f t="shared" ref="AD1015" si="812">$Z$26</f>
        <v>Skåpbil (lätt lastbil) - Bensin</v>
      </c>
      <c r="AE1015" s="177" t="str">
        <f t="shared" si="753"/>
        <v>MontenegroSkåpbil (lätt lastbil) - Bensin</v>
      </c>
      <c r="AF1015" s="177">
        <v>2024</v>
      </c>
      <c r="AG1015" s="175">
        <v>0.28278000000000003</v>
      </c>
      <c r="AH1015" s="177" t="s">
        <v>71</v>
      </c>
      <c r="AI1015" s="177" t="s">
        <v>24</v>
      </c>
      <c r="AJ1015" s="165"/>
    </row>
    <row r="1016" spans="28:36">
      <c r="AB1016" s="165" t="str">
        <f t="shared" si="810"/>
        <v>Montenegro</v>
      </c>
      <c r="AC1016" s="177" t="str">
        <f t="shared" si="756"/>
        <v>Skåpbil (lätt lastbil)</v>
      </c>
      <c r="AD1016" s="165" t="str">
        <f t="shared" ref="AD1016" si="813">$Z$27</f>
        <v>Skåpbil (lätt lastbil) - Diesel</v>
      </c>
      <c r="AE1016" s="177" t="str">
        <f t="shared" si="753"/>
        <v>MontenegroSkåpbil (lätt lastbil) - Diesel</v>
      </c>
      <c r="AF1016" s="177">
        <v>2024</v>
      </c>
      <c r="AG1016" s="181">
        <v>0.31151000000000001</v>
      </c>
      <c r="AH1016" s="177" t="s">
        <v>71</v>
      </c>
      <c r="AI1016" s="177" t="s">
        <v>24</v>
      </c>
      <c r="AJ1016" s="165"/>
    </row>
    <row r="1017" spans="28:36">
      <c r="AB1017" s="165" t="str">
        <f t="shared" si="810"/>
        <v>Montenegro</v>
      </c>
      <c r="AC1017" s="177" t="str">
        <f t="shared" si="756"/>
        <v>Skåpbil (lätt lastbil)</v>
      </c>
      <c r="AD1017" s="165" t="str">
        <f t="shared" ref="AD1017" si="814">$Z$28</f>
        <v>Skåpbil (lätt lastbil) - Elektrisk</v>
      </c>
      <c r="AE1017" s="177" t="str">
        <f t="shared" si="753"/>
        <v>MontenegroSkåpbil (lätt lastbil) - Elektrisk</v>
      </c>
      <c r="AF1017" s="177">
        <v>2024</v>
      </c>
      <c r="AG1017" s="181">
        <v>9.6810000000000007E-2</v>
      </c>
      <c r="AH1017" s="177" t="s">
        <v>71</v>
      </c>
      <c r="AI1017" s="177" t="s">
        <v>24</v>
      </c>
      <c r="AJ1017" s="165"/>
    </row>
    <row r="1018" spans="28:36">
      <c r="AB1018" s="165" t="str">
        <f t="shared" ref="AB1018:AB1021" si="815">$A$31</f>
        <v>Netherlands</v>
      </c>
      <c r="AC1018" s="177" t="str">
        <f t="shared" si="756"/>
        <v>Skåpbil (lätt lastbil)</v>
      </c>
      <c r="AD1018" s="165" t="str">
        <f t="shared" ref="AD1018" si="816">$Z$25</f>
        <v>Skåpbil (lätt lastbil) - Genomsnittlig</v>
      </c>
      <c r="AE1018" s="177" t="str">
        <f t="shared" si="753"/>
        <v>NetherlandsSkåpbil (lätt lastbil) - Genomsnittlig</v>
      </c>
      <c r="AF1018" s="177">
        <v>2024</v>
      </c>
      <c r="AG1018" s="181">
        <v>0.31064000000000003</v>
      </c>
      <c r="AH1018" s="177" t="s">
        <v>71</v>
      </c>
      <c r="AI1018" s="177" t="s">
        <v>24</v>
      </c>
      <c r="AJ1018" s="165"/>
    </row>
    <row r="1019" spans="28:36">
      <c r="AB1019" s="165" t="str">
        <f t="shared" si="815"/>
        <v>Netherlands</v>
      </c>
      <c r="AC1019" s="177" t="str">
        <f t="shared" si="756"/>
        <v>Skåpbil (lätt lastbil)</v>
      </c>
      <c r="AD1019" s="165" t="str">
        <f t="shared" ref="AD1019" si="817">$Z$26</f>
        <v>Skåpbil (lätt lastbil) - Bensin</v>
      </c>
      <c r="AE1019" s="177" t="str">
        <f t="shared" si="753"/>
        <v>NetherlandsSkåpbil (lätt lastbil) - Bensin</v>
      </c>
      <c r="AF1019" s="177">
        <v>2024</v>
      </c>
      <c r="AG1019" s="175">
        <v>0.28278000000000003</v>
      </c>
      <c r="AH1019" s="177" t="s">
        <v>71</v>
      </c>
      <c r="AI1019" s="177" t="s">
        <v>24</v>
      </c>
      <c r="AJ1019" s="165"/>
    </row>
    <row r="1020" spans="28:36">
      <c r="AB1020" s="165" t="str">
        <f t="shared" si="815"/>
        <v>Netherlands</v>
      </c>
      <c r="AC1020" s="177" t="str">
        <f t="shared" si="756"/>
        <v>Skåpbil (lätt lastbil)</v>
      </c>
      <c r="AD1020" s="165" t="str">
        <f t="shared" ref="AD1020" si="818">$Z$27</f>
        <v>Skåpbil (lätt lastbil) - Diesel</v>
      </c>
      <c r="AE1020" s="177" t="str">
        <f t="shared" si="753"/>
        <v>NetherlandsSkåpbil (lätt lastbil) - Diesel</v>
      </c>
      <c r="AF1020" s="177">
        <v>2024</v>
      </c>
      <c r="AG1020" s="181">
        <v>0.31151000000000001</v>
      </c>
      <c r="AH1020" s="177" t="s">
        <v>71</v>
      </c>
      <c r="AI1020" s="177" t="s">
        <v>24</v>
      </c>
      <c r="AJ1020" s="165"/>
    </row>
    <row r="1021" spans="28:36">
      <c r="AB1021" s="165" t="str">
        <f t="shared" si="815"/>
        <v>Netherlands</v>
      </c>
      <c r="AC1021" s="177" t="str">
        <f t="shared" si="756"/>
        <v>Skåpbil (lätt lastbil)</v>
      </c>
      <c r="AD1021" s="165" t="str">
        <f t="shared" ref="AD1021" si="819">$Z$28</f>
        <v>Skåpbil (lätt lastbil) - Elektrisk</v>
      </c>
      <c r="AE1021" s="177" t="str">
        <f t="shared" si="753"/>
        <v>NetherlandsSkåpbil (lätt lastbil) - Elektrisk</v>
      </c>
      <c r="AF1021" s="177">
        <v>2024</v>
      </c>
      <c r="AG1021" s="181">
        <v>9.6810000000000007E-2</v>
      </c>
      <c r="AH1021" s="177" t="s">
        <v>71</v>
      </c>
      <c r="AI1021" s="177" t="s">
        <v>24</v>
      </c>
      <c r="AJ1021" s="165"/>
    </row>
    <row r="1022" spans="28:36">
      <c r="AB1022" s="165" t="str">
        <f t="shared" ref="AB1022:AB1025" si="820">$A$32</f>
        <v>North Macedonia</v>
      </c>
      <c r="AC1022" s="177" t="str">
        <f t="shared" si="756"/>
        <v>Skåpbil (lätt lastbil)</v>
      </c>
      <c r="AD1022" s="165" t="str">
        <f t="shared" ref="AD1022" si="821">$Z$25</f>
        <v>Skåpbil (lätt lastbil) - Genomsnittlig</v>
      </c>
      <c r="AE1022" s="177" t="str">
        <f t="shared" si="753"/>
        <v>North MacedoniaSkåpbil (lätt lastbil) - Genomsnittlig</v>
      </c>
      <c r="AF1022" s="177">
        <v>2024</v>
      </c>
      <c r="AG1022" s="181">
        <v>0.31064000000000003</v>
      </c>
      <c r="AH1022" s="177" t="s">
        <v>71</v>
      </c>
      <c r="AI1022" s="177" t="s">
        <v>24</v>
      </c>
      <c r="AJ1022" s="165"/>
    </row>
    <row r="1023" spans="28:36">
      <c r="AB1023" s="165" t="str">
        <f t="shared" si="820"/>
        <v>North Macedonia</v>
      </c>
      <c r="AC1023" s="177" t="str">
        <f t="shared" si="756"/>
        <v>Skåpbil (lätt lastbil)</v>
      </c>
      <c r="AD1023" s="165" t="str">
        <f t="shared" ref="AD1023" si="822">$Z$26</f>
        <v>Skåpbil (lätt lastbil) - Bensin</v>
      </c>
      <c r="AE1023" s="177" t="str">
        <f t="shared" si="753"/>
        <v>North MacedoniaSkåpbil (lätt lastbil) - Bensin</v>
      </c>
      <c r="AF1023" s="177">
        <v>2024</v>
      </c>
      <c r="AG1023" s="175">
        <v>0.28278000000000003</v>
      </c>
      <c r="AH1023" s="177" t="s">
        <v>71</v>
      </c>
      <c r="AI1023" s="177" t="s">
        <v>24</v>
      </c>
      <c r="AJ1023" s="165"/>
    </row>
    <row r="1024" spans="28:36">
      <c r="AB1024" s="165" t="str">
        <f t="shared" si="820"/>
        <v>North Macedonia</v>
      </c>
      <c r="AC1024" s="177" t="str">
        <f t="shared" si="756"/>
        <v>Skåpbil (lätt lastbil)</v>
      </c>
      <c r="AD1024" s="165" t="str">
        <f t="shared" ref="AD1024" si="823">$Z$27</f>
        <v>Skåpbil (lätt lastbil) - Diesel</v>
      </c>
      <c r="AE1024" s="177" t="str">
        <f t="shared" si="753"/>
        <v>North MacedoniaSkåpbil (lätt lastbil) - Diesel</v>
      </c>
      <c r="AF1024" s="177">
        <v>2024</v>
      </c>
      <c r="AG1024" s="181">
        <v>0.31151000000000001</v>
      </c>
      <c r="AH1024" s="177" t="s">
        <v>71</v>
      </c>
      <c r="AI1024" s="177" t="s">
        <v>24</v>
      </c>
      <c r="AJ1024" s="165"/>
    </row>
    <row r="1025" spans="28:36">
      <c r="AB1025" s="165" t="str">
        <f t="shared" si="820"/>
        <v>North Macedonia</v>
      </c>
      <c r="AC1025" s="177" t="str">
        <f t="shared" si="756"/>
        <v>Skåpbil (lätt lastbil)</v>
      </c>
      <c r="AD1025" s="165" t="str">
        <f t="shared" ref="AD1025" si="824">$Z$28</f>
        <v>Skåpbil (lätt lastbil) - Elektrisk</v>
      </c>
      <c r="AE1025" s="177" t="str">
        <f t="shared" si="753"/>
        <v>North MacedoniaSkåpbil (lätt lastbil) - Elektrisk</v>
      </c>
      <c r="AF1025" s="177">
        <v>2024</v>
      </c>
      <c r="AG1025" s="181">
        <v>9.6810000000000007E-2</v>
      </c>
      <c r="AH1025" s="177" t="s">
        <v>71</v>
      </c>
      <c r="AI1025" s="177" t="s">
        <v>24</v>
      </c>
      <c r="AJ1025" s="165"/>
    </row>
    <row r="1026" spans="28:36">
      <c r="AB1026" s="165" t="str">
        <f t="shared" ref="AB1026:AB1029" si="825">$A$33</f>
        <v>Norway</v>
      </c>
      <c r="AC1026" s="177" t="str">
        <f t="shared" si="756"/>
        <v>Skåpbil (lätt lastbil)</v>
      </c>
      <c r="AD1026" s="165" t="str">
        <f t="shared" ref="AD1026" si="826">$Z$25</f>
        <v>Skåpbil (lätt lastbil) - Genomsnittlig</v>
      </c>
      <c r="AE1026" s="177" t="str">
        <f t="shared" si="753"/>
        <v>NorwaySkåpbil (lätt lastbil) - Genomsnittlig</v>
      </c>
      <c r="AF1026" s="177">
        <v>2024</v>
      </c>
      <c r="AG1026" s="181">
        <v>0.31064000000000003</v>
      </c>
      <c r="AH1026" s="177" t="s">
        <v>71</v>
      </c>
      <c r="AI1026" s="177" t="s">
        <v>24</v>
      </c>
      <c r="AJ1026" s="165"/>
    </row>
    <row r="1027" spans="28:36">
      <c r="AB1027" s="165" t="str">
        <f t="shared" si="825"/>
        <v>Norway</v>
      </c>
      <c r="AC1027" s="177" t="str">
        <f t="shared" si="756"/>
        <v>Skåpbil (lätt lastbil)</v>
      </c>
      <c r="AD1027" s="165" t="str">
        <f t="shared" ref="AD1027" si="827">$Z$26</f>
        <v>Skåpbil (lätt lastbil) - Bensin</v>
      </c>
      <c r="AE1027" s="177" t="str">
        <f t="shared" si="753"/>
        <v>NorwaySkåpbil (lätt lastbil) - Bensin</v>
      </c>
      <c r="AF1027" s="177">
        <v>2024</v>
      </c>
      <c r="AG1027" s="175">
        <v>0.28278000000000003</v>
      </c>
      <c r="AH1027" s="177" t="s">
        <v>71</v>
      </c>
      <c r="AI1027" s="177" t="s">
        <v>24</v>
      </c>
      <c r="AJ1027" s="165"/>
    </row>
    <row r="1028" spans="28:36">
      <c r="AB1028" s="165" t="str">
        <f t="shared" si="825"/>
        <v>Norway</v>
      </c>
      <c r="AC1028" s="177" t="str">
        <f t="shared" si="756"/>
        <v>Skåpbil (lätt lastbil)</v>
      </c>
      <c r="AD1028" s="165" t="str">
        <f t="shared" ref="AD1028" si="828">$Z$27</f>
        <v>Skåpbil (lätt lastbil) - Diesel</v>
      </c>
      <c r="AE1028" s="177" t="str">
        <f t="shared" si="753"/>
        <v>NorwaySkåpbil (lätt lastbil) - Diesel</v>
      </c>
      <c r="AF1028" s="177">
        <v>2024</v>
      </c>
      <c r="AG1028" s="181">
        <v>0.31151000000000001</v>
      </c>
      <c r="AH1028" s="177" t="s">
        <v>71</v>
      </c>
      <c r="AI1028" s="177" t="s">
        <v>24</v>
      </c>
      <c r="AJ1028" s="165"/>
    </row>
    <row r="1029" spans="28:36">
      <c r="AB1029" s="165" t="str">
        <f t="shared" si="825"/>
        <v>Norway</v>
      </c>
      <c r="AC1029" s="177" t="str">
        <f t="shared" si="756"/>
        <v>Skåpbil (lätt lastbil)</v>
      </c>
      <c r="AD1029" s="165" t="str">
        <f t="shared" ref="AD1029" si="829">$Z$28</f>
        <v>Skåpbil (lätt lastbil) - Elektrisk</v>
      </c>
      <c r="AE1029" s="177" t="str">
        <f t="shared" si="753"/>
        <v>NorwaySkåpbil (lätt lastbil) - Elektrisk</v>
      </c>
      <c r="AF1029" s="177">
        <v>2024</v>
      </c>
      <c r="AG1029" s="181">
        <v>9.6810000000000007E-2</v>
      </c>
      <c r="AH1029" s="177" t="s">
        <v>71</v>
      </c>
      <c r="AI1029" s="177" t="s">
        <v>24</v>
      </c>
      <c r="AJ1029" s="165"/>
    </row>
    <row r="1030" spans="28:36">
      <c r="AB1030" s="165" t="str">
        <f t="shared" ref="AB1030:AB1033" si="830">$A$34</f>
        <v>Poland</v>
      </c>
      <c r="AC1030" s="177" t="str">
        <f t="shared" si="756"/>
        <v>Skåpbil (lätt lastbil)</v>
      </c>
      <c r="AD1030" s="165" t="str">
        <f t="shared" ref="AD1030" si="831">$Z$25</f>
        <v>Skåpbil (lätt lastbil) - Genomsnittlig</v>
      </c>
      <c r="AE1030" s="177" t="str">
        <f t="shared" si="753"/>
        <v>PolandSkåpbil (lätt lastbil) - Genomsnittlig</v>
      </c>
      <c r="AF1030" s="177">
        <v>2024</v>
      </c>
      <c r="AG1030" s="181">
        <v>0.31064000000000003</v>
      </c>
      <c r="AH1030" s="177" t="s">
        <v>71</v>
      </c>
      <c r="AI1030" s="177" t="s">
        <v>24</v>
      </c>
      <c r="AJ1030" s="165"/>
    </row>
    <row r="1031" spans="28:36">
      <c r="AB1031" s="165" t="str">
        <f t="shared" si="830"/>
        <v>Poland</v>
      </c>
      <c r="AC1031" s="177" t="str">
        <f t="shared" si="756"/>
        <v>Skåpbil (lätt lastbil)</v>
      </c>
      <c r="AD1031" s="165" t="str">
        <f t="shared" ref="AD1031" si="832">$Z$26</f>
        <v>Skåpbil (lätt lastbil) - Bensin</v>
      </c>
      <c r="AE1031" s="177" t="str">
        <f t="shared" si="753"/>
        <v>PolandSkåpbil (lätt lastbil) - Bensin</v>
      </c>
      <c r="AF1031" s="177">
        <v>2024</v>
      </c>
      <c r="AG1031" s="175">
        <v>0.28278000000000003</v>
      </c>
      <c r="AH1031" s="177" t="s">
        <v>71</v>
      </c>
      <c r="AI1031" s="177" t="s">
        <v>24</v>
      </c>
      <c r="AJ1031" s="165"/>
    </row>
    <row r="1032" spans="28:36">
      <c r="AB1032" s="165" t="str">
        <f t="shared" si="830"/>
        <v>Poland</v>
      </c>
      <c r="AC1032" s="177" t="str">
        <f t="shared" si="756"/>
        <v>Skåpbil (lätt lastbil)</v>
      </c>
      <c r="AD1032" s="165" t="str">
        <f t="shared" ref="AD1032" si="833">$Z$27</f>
        <v>Skåpbil (lätt lastbil) - Diesel</v>
      </c>
      <c r="AE1032" s="177" t="str">
        <f t="shared" si="753"/>
        <v>PolandSkåpbil (lätt lastbil) - Diesel</v>
      </c>
      <c r="AF1032" s="177">
        <v>2024</v>
      </c>
      <c r="AG1032" s="181">
        <v>0.31151000000000001</v>
      </c>
      <c r="AH1032" s="177" t="s">
        <v>71</v>
      </c>
      <c r="AI1032" s="177" t="s">
        <v>24</v>
      </c>
      <c r="AJ1032" s="165"/>
    </row>
    <row r="1033" spans="28:36">
      <c r="AB1033" s="165" t="str">
        <f t="shared" si="830"/>
        <v>Poland</v>
      </c>
      <c r="AC1033" s="177" t="str">
        <f t="shared" si="756"/>
        <v>Skåpbil (lätt lastbil)</v>
      </c>
      <c r="AD1033" s="165" t="str">
        <f t="shared" ref="AD1033" si="834">$Z$28</f>
        <v>Skåpbil (lätt lastbil) - Elektrisk</v>
      </c>
      <c r="AE1033" s="177" t="str">
        <f t="shared" ref="AE1033:AE1095" si="835">AB1033&amp;AD1033</f>
        <v>PolandSkåpbil (lätt lastbil) - Elektrisk</v>
      </c>
      <c r="AF1033" s="177">
        <v>2024</v>
      </c>
      <c r="AG1033" s="181">
        <v>9.6810000000000007E-2</v>
      </c>
      <c r="AH1033" s="177" t="s">
        <v>71</v>
      </c>
      <c r="AI1033" s="177" t="s">
        <v>24</v>
      </c>
      <c r="AJ1033" s="165"/>
    </row>
    <row r="1034" spans="28:36">
      <c r="AB1034" s="165" t="str">
        <f t="shared" ref="AB1034:AB1037" si="836">$A$35</f>
        <v>Portugal</v>
      </c>
      <c r="AC1034" s="177" t="str">
        <f t="shared" si="756"/>
        <v>Skåpbil (lätt lastbil)</v>
      </c>
      <c r="AD1034" s="165" t="str">
        <f t="shared" ref="AD1034" si="837">$Z$25</f>
        <v>Skåpbil (lätt lastbil) - Genomsnittlig</v>
      </c>
      <c r="AE1034" s="177" t="str">
        <f t="shared" si="835"/>
        <v>PortugalSkåpbil (lätt lastbil) - Genomsnittlig</v>
      </c>
      <c r="AF1034" s="177">
        <v>2024</v>
      </c>
      <c r="AG1034" s="181">
        <v>0.31064000000000003</v>
      </c>
      <c r="AH1034" s="177" t="s">
        <v>71</v>
      </c>
      <c r="AI1034" s="177" t="s">
        <v>24</v>
      </c>
      <c r="AJ1034" s="165"/>
    </row>
    <row r="1035" spans="28:36">
      <c r="AB1035" s="165" t="str">
        <f t="shared" si="836"/>
        <v>Portugal</v>
      </c>
      <c r="AC1035" s="177" t="str">
        <f t="shared" ref="AC1035:AC1077" si="838">$V$11</f>
        <v>Skåpbil (lätt lastbil)</v>
      </c>
      <c r="AD1035" s="165" t="str">
        <f t="shared" ref="AD1035" si="839">$Z$26</f>
        <v>Skåpbil (lätt lastbil) - Bensin</v>
      </c>
      <c r="AE1035" s="177" t="str">
        <f t="shared" si="835"/>
        <v>PortugalSkåpbil (lätt lastbil) - Bensin</v>
      </c>
      <c r="AF1035" s="177">
        <v>2024</v>
      </c>
      <c r="AG1035" s="175">
        <v>0.28278000000000003</v>
      </c>
      <c r="AH1035" s="177" t="s">
        <v>71</v>
      </c>
      <c r="AI1035" s="177" t="s">
        <v>24</v>
      </c>
      <c r="AJ1035" s="165"/>
    </row>
    <row r="1036" spans="28:36">
      <c r="AB1036" s="165" t="str">
        <f t="shared" si="836"/>
        <v>Portugal</v>
      </c>
      <c r="AC1036" s="177" t="str">
        <f t="shared" si="838"/>
        <v>Skåpbil (lätt lastbil)</v>
      </c>
      <c r="AD1036" s="165" t="str">
        <f t="shared" ref="AD1036" si="840">$Z$27</f>
        <v>Skåpbil (lätt lastbil) - Diesel</v>
      </c>
      <c r="AE1036" s="177" t="str">
        <f t="shared" si="835"/>
        <v>PortugalSkåpbil (lätt lastbil) - Diesel</v>
      </c>
      <c r="AF1036" s="177">
        <v>2024</v>
      </c>
      <c r="AG1036" s="181">
        <v>0.31151000000000001</v>
      </c>
      <c r="AH1036" s="177" t="s">
        <v>71</v>
      </c>
      <c r="AI1036" s="177" t="s">
        <v>24</v>
      </c>
      <c r="AJ1036" s="165"/>
    </row>
    <row r="1037" spans="28:36">
      <c r="AB1037" s="165" t="str">
        <f t="shared" si="836"/>
        <v>Portugal</v>
      </c>
      <c r="AC1037" s="177" t="str">
        <f t="shared" si="838"/>
        <v>Skåpbil (lätt lastbil)</v>
      </c>
      <c r="AD1037" s="165" t="str">
        <f t="shared" ref="AD1037" si="841">$Z$28</f>
        <v>Skåpbil (lätt lastbil) - Elektrisk</v>
      </c>
      <c r="AE1037" s="177" t="str">
        <f t="shared" si="835"/>
        <v>PortugalSkåpbil (lätt lastbil) - Elektrisk</v>
      </c>
      <c r="AF1037" s="177">
        <v>2024</v>
      </c>
      <c r="AG1037" s="181">
        <v>9.6810000000000007E-2</v>
      </c>
      <c r="AH1037" s="177" t="s">
        <v>71</v>
      </c>
      <c r="AI1037" s="177" t="s">
        <v>24</v>
      </c>
      <c r="AJ1037" s="165"/>
    </row>
    <row r="1038" spans="28:36">
      <c r="AB1038" s="165" t="str">
        <f t="shared" ref="AB1038:AB1041" si="842">$A$36</f>
        <v>Romania</v>
      </c>
      <c r="AC1038" s="177" t="str">
        <f t="shared" si="838"/>
        <v>Skåpbil (lätt lastbil)</v>
      </c>
      <c r="AD1038" s="165" t="str">
        <f t="shared" ref="AD1038" si="843">$Z$25</f>
        <v>Skåpbil (lätt lastbil) - Genomsnittlig</v>
      </c>
      <c r="AE1038" s="177" t="str">
        <f t="shared" si="835"/>
        <v>RomaniaSkåpbil (lätt lastbil) - Genomsnittlig</v>
      </c>
      <c r="AF1038" s="177">
        <v>2024</v>
      </c>
      <c r="AG1038" s="181">
        <v>0.31064000000000003</v>
      </c>
      <c r="AH1038" s="177" t="s">
        <v>71</v>
      </c>
      <c r="AI1038" s="177" t="s">
        <v>24</v>
      </c>
      <c r="AJ1038" s="165"/>
    </row>
    <row r="1039" spans="28:36">
      <c r="AB1039" s="165" t="str">
        <f t="shared" si="842"/>
        <v>Romania</v>
      </c>
      <c r="AC1039" s="177" t="str">
        <f t="shared" si="838"/>
        <v>Skåpbil (lätt lastbil)</v>
      </c>
      <c r="AD1039" s="165" t="str">
        <f t="shared" ref="AD1039" si="844">$Z$26</f>
        <v>Skåpbil (lätt lastbil) - Bensin</v>
      </c>
      <c r="AE1039" s="177" t="str">
        <f t="shared" si="835"/>
        <v>RomaniaSkåpbil (lätt lastbil) - Bensin</v>
      </c>
      <c r="AF1039" s="177">
        <v>2024</v>
      </c>
      <c r="AG1039" s="175">
        <v>0.28278000000000003</v>
      </c>
      <c r="AH1039" s="177" t="s">
        <v>71</v>
      </c>
      <c r="AI1039" s="177" t="s">
        <v>24</v>
      </c>
      <c r="AJ1039" s="165"/>
    </row>
    <row r="1040" spans="28:36">
      <c r="AB1040" s="165" t="str">
        <f t="shared" si="842"/>
        <v>Romania</v>
      </c>
      <c r="AC1040" s="177" t="str">
        <f t="shared" si="838"/>
        <v>Skåpbil (lätt lastbil)</v>
      </c>
      <c r="AD1040" s="165" t="str">
        <f t="shared" ref="AD1040" si="845">$Z$27</f>
        <v>Skåpbil (lätt lastbil) - Diesel</v>
      </c>
      <c r="AE1040" s="177" t="str">
        <f t="shared" si="835"/>
        <v>RomaniaSkåpbil (lätt lastbil) - Diesel</v>
      </c>
      <c r="AF1040" s="177">
        <v>2024</v>
      </c>
      <c r="AG1040" s="181">
        <v>0.31151000000000001</v>
      </c>
      <c r="AH1040" s="177" t="s">
        <v>71</v>
      </c>
      <c r="AI1040" s="177" t="s">
        <v>24</v>
      </c>
      <c r="AJ1040" s="165"/>
    </row>
    <row r="1041" spans="28:36">
      <c r="AB1041" s="165" t="str">
        <f t="shared" si="842"/>
        <v>Romania</v>
      </c>
      <c r="AC1041" s="177" t="str">
        <f t="shared" si="838"/>
        <v>Skåpbil (lätt lastbil)</v>
      </c>
      <c r="AD1041" s="165" t="str">
        <f t="shared" ref="AD1041" si="846">$Z$28</f>
        <v>Skåpbil (lätt lastbil) - Elektrisk</v>
      </c>
      <c r="AE1041" s="177" t="str">
        <f t="shared" si="835"/>
        <v>RomaniaSkåpbil (lätt lastbil) - Elektrisk</v>
      </c>
      <c r="AF1041" s="177">
        <v>2024</v>
      </c>
      <c r="AG1041" s="181">
        <v>9.6810000000000007E-2</v>
      </c>
      <c r="AH1041" s="177" t="s">
        <v>71</v>
      </c>
      <c r="AI1041" s="177" t="s">
        <v>24</v>
      </c>
      <c r="AJ1041" s="165"/>
    </row>
    <row r="1042" spans="28:36">
      <c r="AB1042" s="165" t="str">
        <f t="shared" ref="AB1042:AB1045" si="847">$A$37</f>
        <v>San Marino</v>
      </c>
      <c r="AC1042" s="177" t="str">
        <f t="shared" si="838"/>
        <v>Skåpbil (lätt lastbil)</v>
      </c>
      <c r="AD1042" s="165" t="str">
        <f t="shared" ref="AD1042" si="848">$Z$25</f>
        <v>Skåpbil (lätt lastbil) - Genomsnittlig</v>
      </c>
      <c r="AE1042" s="177" t="str">
        <f t="shared" si="835"/>
        <v>San MarinoSkåpbil (lätt lastbil) - Genomsnittlig</v>
      </c>
      <c r="AF1042" s="177">
        <v>2024</v>
      </c>
      <c r="AG1042" s="181">
        <v>0.31064000000000003</v>
      </c>
      <c r="AH1042" s="177" t="s">
        <v>71</v>
      </c>
      <c r="AI1042" s="177" t="s">
        <v>24</v>
      </c>
      <c r="AJ1042" s="165"/>
    </row>
    <row r="1043" spans="28:36">
      <c r="AB1043" s="165" t="str">
        <f t="shared" si="847"/>
        <v>San Marino</v>
      </c>
      <c r="AC1043" s="177" t="str">
        <f t="shared" si="838"/>
        <v>Skåpbil (lätt lastbil)</v>
      </c>
      <c r="AD1043" s="165" t="str">
        <f t="shared" ref="AD1043" si="849">$Z$26</f>
        <v>Skåpbil (lätt lastbil) - Bensin</v>
      </c>
      <c r="AE1043" s="177" t="str">
        <f t="shared" si="835"/>
        <v>San MarinoSkåpbil (lätt lastbil) - Bensin</v>
      </c>
      <c r="AF1043" s="177">
        <v>2024</v>
      </c>
      <c r="AG1043" s="175">
        <v>0.28278000000000003</v>
      </c>
      <c r="AH1043" s="177" t="s">
        <v>71</v>
      </c>
      <c r="AI1043" s="177" t="s">
        <v>24</v>
      </c>
      <c r="AJ1043" s="165"/>
    </row>
    <row r="1044" spans="28:36">
      <c r="AB1044" s="165" t="str">
        <f t="shared" si="847"/>
        <v>San Marino</v>
      </c>
      <c r="AC1044" s="177" t="str">
        <f t="shared" si="838"/>
        <v>Skåpbil (lätt lastbil)</v>
      </c>
      <c r="AD1044" s="165" t="str">
        <f t="shared" ref="AD1044" si="850">$Z$27</f>
        <v>Skåpbil (lätt lastbil) - Diesel</v>
      </c>
      <c r="AE1044" s="177" t="str">
        <f t="shared" si="835"/>
        <v>San MarinoSkåpbil (lätt lastbil) - Diesel</v>
      </c>
      <c r="AF1044" s="177">
        <v>2024</v>
      </c>
      <c r="AG1044" s="181">
        <v>0.31151000000000001</v>
      </c>
      <c r="AH1044" s="177" t="s">
        <v>71</v>
      </c>
      <c r="AI1044" s="177" t="s">
        <v>24</v>
      </c>
      <c r="AJ1044" s="165"/>
    </row>
    <row r="1045" spans="28:36">
      <c r="AB1045" s="165" t="str">
        <f t="shared" si="847"/>
        <v>San Marino</v>
      </c>
      <c r="AC1045" s="177" t="str">
        <f t="shared" si="838"/>
        <v>Skåpbil (lätt lastbil)</v>
      </c>
      <c r="AD1045" s="165" t="str">
        <f t="shared" ref="AD1045" si="851">$Z$28</f>
        <v>Skåpbil (lätt lastbil) - Elektrisk</v>
      </c>
      <c r="AE1045" s="177" t="str">
        <f t="shared" si="835"/>
        <v>San MarinoSkåpbil (lätt lastbil) - Elektrisk</v>
      </c>
      <c r="AF1045" s="177">
        <v>2024</v>
      </c>
      <c r="AG1045" s="181">
        <v>9.6810000000000007E-2</v>
      </c>
      <c r="AH1045" s="177" t="s">
        <v>71</v>
      </c>
      <c r="AI1045" s="177" t="s">
        <v>24</v>
      </c>
      <c r="AJ1045" s="165"/>
    </row>
    <row r="1046" spans="28:36">
      <c r="AB1046" s="165" t="str">
        <f t="shared" ref="AB1046:AB1049" si="852">$A$38</f>
        <v>Serbia</v>
      </c>
      <c r="AC1046" s="177" t="str">
        <f t="shared" si="838"/>
        <v>Skåpbil (lätt lastbil)</v>
      </c>
      <c r="AD1046" s="165" t="str">
        <f t="shared" ref="AD1046" si="853">$Z$25</f>
        <v>Skåpbil (lätt lastbil) - Genomsnittlig</v>
      </c>
      <c r="AE1046" s="177" t="str">
        <f t="shared" si="835"/>
        <v>SerbiaSkåpbil (lätt lastbil) - Genomsnittlig</v>
      </c>
      <c r="AF1046" s="177">
        <v>2024</v>
      </c>
      <c r="AG1046" s="181">
        <v>0.31064000000000003</v>
      </c>
      <c r="AH1046" s="177" t="s">
        <v>71</v>
      </c>
      <c r="AI1046" s="177" t="s">
        <v>24</v>
      </c>
      <c r="AJ1046" s="165"/>
    </row>
    <row r="1047" spans="28:36">
      <c r="AB1047" s="165" t="str">
        <f t="shared" si="852"/>
        <v>Serbia</v>
      </c>
      <c r="AC1047" s="177" t="str">
        <f t="shared" si="838"/>
        <v>Skåpbil (lätt lastbil)</v>
      </c>
      <c r="AD1047" s="165" t="str">
        <f t="shared" ref="AD1047" si="854">$Z$26</f>
        <v>Skåpbil (lätt lastbil) - Bensin</v>
      </c>
      <c r="AE1047" s="177" t="str">
        <f t="shared" si="835"/>
        <v>SerbiaSkåpbil (lätt lastbil) - Bensin</v>
      </c>
      <c r="AF1047" s="177">
        <v>2024</v>
      </c>
      <c r="AG1047" s="175">
        <v>0.28278000000000003</v>
      </c>
      <c r="AH1047" s="177" t="s">
        <v>71</v>
      </c>
      <c r="AI1047" s="177" t="s">
        <v>24</v>
      </c>
      <c r="AJ1047" s="165"/>
    </row>
    <row r="1048" spans="28:36">
      <c r="AB1048" s="165" t="str">
        <f t="shared" si="852"/>
        <v>Serbia</v>
      </c>
      <c r="AC1048" s="177" t="str">
        <f t="shared" si="838"/>
        <v>Skåpbil (lätt lastbil)</v>
      </c>
      <c r="AD1048" s="165" t="str">
        <f t="shared" ref="AD1048" si="855">$Z$27</f>
        <v>Skåpbil (lätt lastbil) - Diesel</v>
      </c>
      <c r="AE1048" s="177" t="str">
        <f t="shared" si="835"/>
        <v>SerbiaSkåpbil (lätt lastbil) - Diesel</v>
      </c>
      <c r="AF1048" s="177">
        <v>2024</v>
      </c>
      <c r="AG1048" s="181">
        <v>0.31151000000000001</v>
      </c>
      <c r="AH1048" s="177" t="s">
        <v>71</v>
      </c>
      <c r="AI1048" s="177" t="s">
        <v>24</v>
      </c>
      <c r="AJ1048" s="165"/>
    </row>
    <row r="1049" spans="28:36">
      <c r="AB1049" s="165" t="str">
        <f t="shared" si="852"/>
        <v>Serbia</v>
      </c>
      <c r="AC1049" s="177" t="str">
        <f t="shared" si="838"/>
        <v>Skåpbil (lätt lastbil)</v>
      </c>
      <c r="AD1049" s="165" t="str">
        <f t="shared" ref="AD1049" si="856">$Z$28</f>
        <v>Skåpbil (lätt lastbil) - Elektrisk</v>
      </c>
      <c r="AE1049" s="177" t="str">
        <f t="shared" si="835"/>
        <v>SerbiaSkåpbil (lätt lastbil) - Elektrisk</v>
      </c>
      <c r="AF1049" s="177">
        <v>2024</v>
      </c>
      <c r="AG1049" s="181">
        <v>9.6810000000000007E-2</v>
      </c>
      <c r="AH1049" s="177" t="s">
        <v>71</v>
      </c>
      <c r="AI1049" s="177" t="s">
        <v>24</v>
      </c>
      <c r="AJ1049" s="165"/>
    </row>
    <row r="1050" spans="28:36">
      <c r="AB1050" s="165" t="str">
        <f t="shared" ref="AB1050:AB1053" si="857">$A$39</f>
        <v>Slovakia</v>
      </c>
      <c r="AC1050" s="177" t="str">
        <f t="shared" si="838"/>
        <v>Skåpbil (lätt lastbil)</v>
      </c>
      <c r="AD1050" s="165" t="str">
        <f t="shared" ref="AD1050" si="858">$Z$25</f>
        <v>Skåpbil (lätt lastbil) - Genomsnittlig</v>
      </c>
      <c r="AE1050" s="177" t="str">
        <f t="shared" si="835"/>
        <v>SlovakiaSkåpbil (lätt lastbil) - Genomsnittlig</v>
      </c>
      <c r="AF1050" s="177">
        <v>2024</v>
      </c>
      <c r="AG1050" s="181">
        <v>0.31064000000000003</v>
      </c>
      <c r="AH1050" s="177" t="s">
        <v>71</v>
      </c>
      <c r="AI1050" s="177" t="s">
        <v>24</v>
      </c>
      <c r="AJ1050" s="165"/>
    </row>
    <row r="1051" spans="28:36">
      <c r="AB1051" s="165" t="str">
        <f t="shared" si="857"/>
        <v>Slovakia</v>
      </c>
      <c r="AC1051" s="177" t="str">
        <f t="shared" si="838"/>
        <v>Skåpbil (lätt lastbil)</v>
      </c>
      <c r="AD1051" s="165" t="str">
        <f t="shared" ref="AD1051" si="859">$Z$26</f>
        <v>Skåpbil (lätt lastbil) - Bensin</v>
      </c>
      <c r="AE1051" s="177" t="str">
        <f t="shared" si="835"/>
        <v>SlovakiaSkåpbil (lätt lastbil) - Bensin</v>
      </c>
      <c r="AF1051" s="177">
        <v>2024</v>
      </c>
      <c r="AG1051" s="175">
        <v>0.28278000000000003</v>
      </c>
      <c r="AH1051" s="177" t="s">
        <v>71</v>
      </c>
      <c r="AI1051" s="177" t="s">
        <v>24</v>
      </c>
      <c r="AJ1051" s="165"/>
    </row>
    <row r="1052" spans="28:36">
      <c r="AB1052" s="165" t="str">
        <f t="shared" si="857"/>
        <v>Slovakia</v>
      </c>
      <c r="AC1052" s="177" t="str">
        <f t="shared" si="838"/>
        <v>Skåpbil (lätt lastbil)</v>
      </c>
      <c r="AD1052" s="165" t="str">
        <f t="shared" ref="AD1052" si="860">$Z$27</f>
        <v>Skåpbil (lätt lastbil) - Diesel</v>
      </c>
      <c r="AE1052" s="177" t="str">
        <f t="shared" si="835"/>
        <v>SlovakiaSkåpbil (lätt lastbil) - Diesel</v>
      </c>
      <c r="AF1052" s="177">
        <v>2024</v>
      </c>
      <c r="AG1052" s="181">
        <v>0.31151000000000001</v>
      </c>
      <c r="AH1052" s="177" t="s">
        <v>71</v>
      </c>
      <c r="AI1052" s="177" t="s">
        <v>24</v>
      </c>
      <c r="AJ1052" s="165"/>
    </row>
    <row r="1053" spans="28:36">
      <c r="AB1053" s="165" t="str">
        <f t="shared" si="857"/>
        <v>Slovakia</v>
      </c>
      <c r="AC1053" s="177" t="str">
        <f t="shared" si="838"/>
        <v>Skåpbil (lätt lastbil)</v>
      </c>
      <c r="AD1053" s="165" t="str">
        <f t="shared" ref="AD1053" si="861">$Z$28</f>
        <v>Skåpbil (lätt lastbil) - Elektrisk</v>
      </c>
      <c r="AE1053" s="177" t="str">
        <f t="shared" si="835"/>
        <v>SlovakiaSkåpbil (lätt lastbil) - Elektrisk</v>
      </c>
      <c r="AF1053" s="177">
        <v>2024</v>
      </c>
      <c r="AG1053" s="181">
        <v>9.6810000000000007E-2</v>
      </c>
      <c r="AH1053" s="177" t="s">
        <v>71</v>
      </c>
      <c r="AI1053" s="177" t="s">
        <v>24</v>
      </c>
      <c r="AJ1053" s="165"/>
    </row>
    <row r="1054" spans="28:36">
      <c r="AB1054" s="165" t="str">
        <f t="shared" ref="AB1054:AB1057" si="862">$A$40</f>
        <v>Slovenia</v>
      </c>
      <c r="AC1054" s="177" t="str">
        <f t="shared" si="838"/>
        <v>Skåpbil (lätt lastbil)</v>
      </c>
      <c r="AD1054" s="165" t="str">
        <f t="shared" ref="AD1054" si="863">$Z$25</f>
        <v>Skåpbil (lätt lastbil) - Genomsnittlig</v>
      </c>
      <c r="AE1054" s="177" t="str">
        <f t="shared" si="835"/>
        <v>SloveniaSkåpbil (lätt lastbil) - Genomsnittlig</v>
      </c>
      <c r="AF1054" s="177">
        <v>2024</v>
      </c>
      <c r="AG1054" s="181">
        <v>0.31064000000000003</v>
      </c>
      <c r="AH1054" s="177" t="s">
        <v>71</v>
      </c>
      <c r="AI1054" s="177" t="s">
        <v>24</v>
      </c>
      <c r="AJ1054" s="165"/>
    </row>
    <row r="1055" spans="28:36">
      <c r="AB1055" s="165" t="str">
        <f t="shared" si="862"/>
        <v>Slovenia</v>
      </c>
      <c r="AC1055" s="177" t="str">
        <f t="shared" si="838"/>
        <v>Skåpbil (lätt lastbil)</v>
      </c>
      <c r="AD1055" s="165" t="str">
        <f t="shared" ref="AD1055" si="864">$Z$26</f>
        <v>Skåpbil (lätt lastbil) - Bensin</v>
      </c>
      <c r="AE1055" s="177" t="str">
        <f t="shared" si="835"/>
        <v>SloveniaSkåpbil (lätt lastbil) - Bensin</v>
      </c>
      <c r="AF1055" s="177">
        <v>2024</v>
      </c>
      <c r="AG1055" s="175">
        <v>0.28278000000000003</v>
      </c>
      <c r="AH1055" s="177" t="s">
        <v>71</v>
      </c>
      <c r="AI1055" s="177" t="s">
        <v>24</v>
      </c>
      <c r="AJ1055" s="165"/>
    </row>
    <row r="1056" spans="28:36">
      <c r="AB1056" s="165" t="str">
        <f t="shared" si="862"/>
        <v>Slovenia</v>
      </c>
      <c r="AC1056" s="177" t="str">
        <f t="shared" si="838"/>
        <v>Skåpbil (lätt lastbil)</v>
      </c>
      <c r="AD1056" s="165" t="str">
        <f t="shared" ref="AD1056" si="865">$Z$27</f>
        <v>Skåpbil (lätt lastbil) - Diesel</v>
      </c>
      <c r="AE1056" s="177" t="str">
        <f t="shared" si="835"/>
        <v>SloveniaSkåpbil (lätt lastbil) - Diesel</v>
      </c>
      <c r="AF1056" s="177">
        <v>2024</v>
      </c>
      <c r="AG1056" s="181">
        <v>0.31151000000000001</v>
      </c>
      <c r="AH1056" s="177" t="s">
        <v>71</v>
      </c>
      <c r="AI1056" s="177" t="s">
        <v>24</v>
      </c>
      <c r="AJ1056" s="165"/>
    </row>
    <row r="1057" spans="28:36">
      <c r="AB1057" s="165" t="str">
        <f t="shared" si="862"/>
        <v>Slovenia</v>
      </c>
      <c r="AC1057" s="177" t="str">
        <f t="shared" si="838"/>
        <v>Skåpbil (lätt lastbil)</v>
      </c>
      <c r="AD1057" s="165" t="str">
        <f t="shared" ref="AD1057" si="866">$Z$28</f>
        <v>Skåpbil (lätt lastbil) - Elektrisk</v>
      </c>
      <c r="AE1057" s="177" t="str">
        <f t="shared" si="835"/>
        <v>SloveniaSkåpbil (lätt lastbil) - Elektrisk</v>
      </c>
      <c r="AF1057" s="177">
        <v>2024</v>
      </c>
      <c r="AG1057" s="181">
        <v>9.6810000000000007E-2</v>
      </c>
      <c r="AH1057" s="177" t="s">
        <v>71</v>
      </c>
      <c r="AI1057" s="177" t="s">
        <v>24</v>
      </c>
      <c r="AJ1057" s="165"/>
    </row>
    <row r="1058" spans="28:36">
      <c r="AB1058" s="165" t="str">
        <f t="shared" ref="AB1058:AB1061" si="867">$A$41</f>
        <v>Spain</v>
      </c>
      <c r="AC1058" s="177" t="str">
        <f t="shared" si="838"/>
        <v>Skåpbil (lätt lastbil)</v>
      </c>
      <c r="AD1058" s="165" t="str">
        <f t="shared" ref="AD1058" si="868">$Z$25</f>
        <v>Skåpbil (lätt lastbil) - Genomsnittlig</v>
      </c>
      <c r="AE1058" s="177" t="str">
        <f t="shared" si="835"/>
        <v>SpainSkåpbil (lätt lastbil) - Genomsnittlig</v>
      </c>
      <c r="AF1058" s="177">
        <v>2024</v>
      </c>
      <c r="AG1058" s="181">
        <v>0.31064000000000003</v>
      </c>
      <c r="AH1058" s="177" t="s">
        <v>71</v>
      </c>
      <c r="AI1058" s="177" t="s">
        <v>24</v>
      </c>
      <c r="AJ1058" s="165"/>
    </row>
    <row r="1059" spans="28:36">
      <c r="AB1059" s="165" t="str">
        <f t="shared" si="867"/>
        <v>Spain</v>
      </c>
      <c r="AC1059" s="177" t="str">
        <f t="shared" si="838"/>
        <v>Skåpbil (lätt lastbil)</v>
      </c>
      <c r="AD1059" s="165" t="str">
        <f t="shared" ref="AD1059" si="869">$Z$26</f>
        <v>Skåpbil (lätt lastbil) - Bensin</v>
      </c>
      <c r="AE1059" s="177" t="str">
        <f t="shared" si="835"/>
        <v>SpainSkåpbil (lätt lastbil) - Bensin</v>
      </c>
      <c r="AF1059" s="177">
        <v>2024</v>
      </c>
      <c r="AG1059" s="175">
        <v>0.28278000000000003</v>
      </c>
      <c r="AH1059" s="177" t="s">
        <v>71</v>
      </c>
      <c r="AI1059" s="177" t="s">
        <v>24</v>
      </c>
      <c r="AJ1059" s="165"/>
    </row>
    <row r="1060" spans="28:36">
      <c r="AB1060" s="165" t="str">
        <f t="shared" si="867"/>
        <v>Spain</v>
      </c>
      <c r="AC1060" s="177" t="str">
        <f t="shared" si="838"/>
        <v>Skåpbil (lätt lastbil)</v>
      </c>
      <c r="AD1060" s="165" t="str">
        <f t="shared" ref="AD1060" si="870">$Z$27</f>
        <v>Skåpbil (lätt lastbil) - Diesel</v>
      </c>
      <c r="AE1060" s="177" t="str">
        <f t="shared" si="835"/>
        <v>SpainSkåpbil (lätt lastbil) - Diesel</v>
      </c>
      <c r="AF1060" s="177">
        <v>2024</v>
      </c>
      <c r="AG1060" s="181">
        <v>0.31151000000000001</v>
      </c>
      <c r="AH1060" s="177" t="s">
        <v>71</v>
      </c>
      <c r="AI1060" s="177" t="s">
        <v>24</v>
      </c>
      <c r="AJ1060" s="165"/>
    </row>
    <row r="1061" spans="28:36">
      <c r="AB1061" s="165" t="str">
        <f t="shared" si="867"/>
        <v>Spain</v>
      </c>
      <c r="AC1061" s="177" t="str">
        <f t="shared" si="838"/>
        <v>Skåpbil (lätt lastbil)</v>
      </c>
      <c r="AD1061" s="165" t="str">
        <f t="shared" ref="AD1061" si="871">$Z$28</f>
        <v>Skåpbil (lätt lastbil) - Elektrisk</v>
      </c>
      <c r="AE1061" s="177" t="str">
        <f t="shared" si="835"/>
        <v>SpainSkåpbil (lätt lastbil) - Elektrisk</v>
      </c>
      <c r="AF1061" s="177">
        <v>2024</v>
      </c>
      <c r="AG1061" s="181">
        <v>9.6810000000000007E-2</v>
      </c>
      <c r="AH1061" s="177" t="s">
        <v>71</v>
      </c>
      <c r="AI1061" s="177" t="s">
        <v>24</v>
      </c>
      <c r="AJ1061" s="165"/>
    </row>
    <row r="1062" spans="28:36">
      <c r="AB1062" s="165" t="str">
        <f t="shared" ref="AB1062:AB1065" si="872">$A$42</f>
        <v>Sverige</v>
      </c>
      <c r="AC1062" s="177" t="str">
        <f t="shared" si="838"/>
        <v>Skåpbil (lätt lastbil)</v>
      </c>
      <c r="AD1062" s="165" t="str">
        <f t="shared" ref="AD1062" si="873">$Z$25</f>
        <v>Skåpbil (lätt lastbil) - Genomsnittlig</v>
      </c>
      <c r="AE1062" s="177" t="str">
        <f t="shared" si="835"/>
        <v>SverigeSkåpbil (lätt lastbil) - Genomsnittlig</v>
      </c>
      <c r="AF1062" s="177">
        <v>2024</v>
      </c>
      <c r="AG1062" s="181">
        <v>0.31064000000000003</v>
      </c>
      <c r="AH1062" s="177" t="s">
        <v>71</v>
      </c>
      <c r="AI1062" s="177" t="s">
        <v>24</v>
      </c>
      <c r="AJ1062" s="165"/>
    </row>
    <row r="1063" spans="28:36">
      <c r="AB1063" s="165" t="str">
        <f t="shared" si="872"/>
        <v>Sverige</v>
      </c>
      <c r="AC1063" s="177" t="str">
        <f t="shared" si="838"/>
        <v>Skåpbil (lätt lastbil)</v>
      </c>
      <c r="AD1063" s="165" t="str">
        <f t="shared" ref="AD1063" si="874">$Z$26</f>
        <v>Skåpbil (lätt lastbil) - Bensin</v>
      </c>
      <c r="AE1063" s="177" t="str">
        <f t="shared" si="835"/>
        <v>SverigeSkåpbil (lätt lastbil) - Bensin</v>
      </c>
      <c r="AF1063" s="177">
        <v>2024</v>
      </c>
      <c r="AG1063" s="175">
        <v>0.28278000000000003</v>
      </c>
      <c r="AH1063" s="177" t="s">
        <v>71</v>
      </c>
      <c r="AI1063" s="177" t="s">
        <v>24</v>
      </c>
      <c r="AJ1063" s="165"/>
    </row>
    <row r="1064" spans="28:36">
      <c r="AB1064" s="165" t="str">
        <f t="shared" si="872"/>
        <v>Sverige</v>
      </c>
      <c r="AC1064" s="177" t="str">
        <f t="shared" si="838"/>
        <v>Skåpbil (lätt lastbil)</v>
      </c>
      <c r="AD1064" s="165" t="str">
        <f t="shared" ref="AD1064" si="875">$Z$27</f>
        <v>Skåpbil (lätt lastbil) - Diesel</v>
      </c>
      <c r="AE1064" s="177" t="str">
        <f t="shared" si="835"/>
        <v>SverigeSkåpbil (lätt lastbil) - Diesel</v>
      </c>
      <c r="AF1064" s="177">
        <v>2024</v>
      </c>
      <c r="AG1064" s="181">
        <v>0.31151000000000001</v>
      </c>
      <c r="AH1064" s="177" t="s">
        <v>71</v>
      </c>
      <c r="AI1064" s="177" t="s">
        <v>24</v>
      </c>
      <c r="AJ1064" s="165"/>
    </row>
    <row r="1065" spans="28:36">
      <c r="AB1065" s="165" t="str">
        <f t="shared" si="872"/>
        <v>Sverige</v>
      </c>
      <c r="AC1065" s="177" t="str">
        <f t="shared" si="838"/>
        <v>Skåpbil (lätt lastbil)</v>
      </c>
      <c r="AD1065" s="165" t="str">
        <f t="shared" ref="AD1065" si="876">$Z$28</f>
        <v>Skåpbil (lätt lastbil) - Elektrisk</v>
      </c>
      <c r="AE1065" s="177" t="str">
        <f t="shared" si="835"/>
        <v>SverigeSkåpbil (lätt lastbil) - Elektrisk</v>
      </c>
      <c r="AF1065" s="177">
        <v>2024</v>
      </c>
      <c r="AG1065" s="181">
        <v>9.6810000000000007E-2</v>
      </c>
      <c r="AH1065" s="177" t="s">
        <v>71</v>
      </c>
      <c r="AI1065" s="177" t="s">
        <v>24</v>
      </c>
      <c r="AJ1065" s="165"/>
    </row>
    <row r="1066" spans="28:36">
      <c r="AB1066" s="165" t="str">
        <f t="shared" ref="AB1066:AB1069" si="877">$A$43</f>
        <v>Switzerland</v>
      </c>
      <c r="AC1066" s="177" t="str">
        <f t="shared" si="838"/>
        <v>Skåpbil (lätt lastbil)</v>
      </c>
      <c r="AD1066" s="165" t="str">
        <f t="shared" ref="AD1066" si="878">$Z$25</f>
        <v>Skåpbil (lätt lastbil) - Genomsnittlig</v>
      </c>
      <c r="AE1066" s="177" t="str">
        <f t="shared" si="835"/>
        <v>SwitzerlandSkåpbil (lätt lastbil) - Genomsnittlig</v>
      </c>
      <c r="AF1066" s="177">
        <v>2024</v>
      </c>
      <c r="AG1066" s="181">
        <v>0.31064000000000003</v>
      </c>
      <c r="AH1066" s="177" t="s">
        <v>71</v>
      </c>
      <c r="AI1066" s="177" t="s">
        <v>24</v>
      </c>
      <c r="AJ1066" s="165"/>
    </row>
    <row r="1067" spans="28:36">
      <c r="AB1067" s="165" t="str">
        <f t="shared" si="877"/>
        <v>Switzerland</v>
      </c>
      <c r="AC1067" s="177" t="str">
        <f t="shared" si="838"/>
        <v>Skåpbil (lätt lastbil)</v>
      </c>
      <c r="AD1067" s="165" t="str">
        <f t="shared" ref="AD1067" si="879">$Z$26</f>
        <v>Skåpbil (lätt lastbil) - Bensin</v>
      </c>
      <c r="AE1067" s="177" t="str">
        <f t="shared" si="835"/>
        <v>SwitzerlandSkåpbil (lätt lastbil) - Bensin</v>
      </c>
      <c r="AF1067" s="177">
        <v>2024</v>
      </c>
      <c r="AG1067" s="175">
        <v>0.28278000000000003</v>
      </c>
      <c r="AH1067" s="177" t="s">
        <v>71</v>
      </c>
      <c r="AI1067" s="177" t="s">
        <v>24</v>
      </c>
      <c r="AJ1067" s="165"/>
    </row>
    <row r="1068" spans="28:36">
      <c r="AB1068" s="165" t="str">
        <f t="shared" si="877"/>
        <v>Switzerland</v>
      </c>
      <c r="AC1068" s="177" t="str">
        <f t="shared" si="838"/>
        <v>Skåpbil (lätt lastbil)</v>
      </c>
      <c r="AD1068" s="165" t="str">
        <f t="shared" ref="AD1068" si="880">$Z$27</f>
        <v>Skåpbil (lätt lastbil) - Diesel</v>
      </c>
      <c r="AE1068" s="177" t="str">
        <f t="shared" si="835"/>
        <v>SwitzerlandSkåpbil (lätt lastbil) - Diesel</v>
      </c>
      <c r="AF1068" s="177">
        <v>2024</v>
      </c>
      <c r="AG1068" s="181">
        <v>0.31151000000000001</v>
      </c>
      <c r="AH1068" s="177" t="s">
        <v>71</v>
      </c>
      <c r="AI1068" s="177" t="s">
        <v>24</v>
      </c>
      <c r="AJ1068" s="165"/>
    </row>
    <row r="1069" spans="28:36">
      <c r="AB1069" s="165" t="str">
        <f t="shared" si="877"/>
        <v>Switzerland</v>
      </c>
      <c r="AC1069" s="177" t="str">
        <f t="shared" si="838"/>
        <v>Skåpbil (lätt lastbil)</v>
      </c>
      <c r="AD1069" s="165" t="str">
        <f t="shared" ref="AD1069" si="881">$Z$28</f>
        <v>Skåpbil (lätt lastbil) - Elektrisk</v>
      </c>
      <c r="AE1069" s="177" t="str">
        <f t="shared" si="835"/>
        <v>SwitzerlandSkåpbil (lätt lastbil) - Elektrisk</v>
      </c>
      <c r="AF1069" s="177">
        <v>2024</v>
      </c>
      <c r="AG1069" s="181">
        <v>9.6810000000000007E-2</v>
      </c>
      <c r="AH1069" s="177" t="s">
        <v>71</v>
      </c>
      <c r="AI1069" s="177" t="s">
        <v>24</v>
      </c>
      <c r="AJ1069" s="165"/>
    </row>
    <row r="1070" spans="28:36">
      <c r="AB1070" s="165" t="str">
        <f t="shared" ref="AB1070:AB1073" si="882">$A$44</f>
        <v>Ukraine</v>
      </c>
      <c r="AC1070" s="177" t="str">
        <f t="shared" si="838"/>
        <v>Skåpbil (lätt lastbil)</v>
      </c>
      <c r="AD1070" s="165" t="str">
        <f t="shared" ref="AD1070" si="883">$Z$25</f>
        <v>Skåpbil (lätt lastbil) - Genomsnittlig</v>
      </c>
      <c r="AE1070" s="177" t="str">
        <f t="shared" si="835"/>
        <v>UkraineSkåpbil (lätt lastbil) - Genomsnittlig</v>
      </c>
      <c r="AF1070" s="177">
        <v>2024</v>
      </c>
      <c r="AG1070" s="181">
        <v>0.31064000000000003</v>
      </c>
      <c r="AH1070" s="177" t="s">
        <v>71</v>
      </c>
      <c r="AI1070" s="177" t="s">
        <v>24</v>
      </c>
      <c r="AJ1070" s="165"/>
    </row>
    <row r="1071" spans="28:36">
      <c r="AB1071" s="165" t="str">
        <f t="shared" si="882"/>
        <v>Ukraine</v>
      </c>
      <c r="AC1071" s="177" t="str">
        <f t="shared" si="838"/>
        <v>Skåpbil (lätt lastbil)</v>
      </c>
      <c r="AD1071" s="165" t="str">
        <f t="shared" ref="AD1071" si="884">$Z$26</f>
        <v>Skåpbil (lätt lastbil) - Bensin</v>
      </c>
      <c r="AE1071" s="177" t="str">
        <f t="shared" si="835"/>
        <v>UkraineSkåpbil (lätt lastbil) - Bensin</v>
      </c>
      <c r="AF1071" s="177">
        <v>2024</v>
      </c>
      <c r="AG1071" s="175">
        <v>0.28278000000000003</v>
      </c>
      <c r="AH1071" s="177" t="s">
        <v>71</v>
      </c>
      <c r="AI1071" s="177" t="s">
        <v>24</v>
      </c>
      <c r="AJ1071" s="165"/>
    </row>
    <row r="1072" spans="28:36">
      <c r="AB1072" s="165" t="str">
        <f t="shared" si="882"/>
        <v>Ukraine</v>
      </c>
      <c r="AC1072" s="177" t="str">
        <f t="shared" si="838"/>
        <v>Skåpbil (lätt lastbil)</v>
      </c>
      <c r="AD1072" s="165" t="str">
        <f t="shared" ref="AD1072" si="885">$Z$27</f>
        <v>Skåpbil (lätt lastbil) - Diesel</v>
      </c>
      <c r="AE1072" s="177" t="str">
        <f t="shared" si="835"/>
        <v>UkraineSkåpbil (lätt lastbil) - Diesel</v>
      </c>
      <c r="AF1072" s="177">
        <v>2024</v>
      </c>
      <c r="AG1072" s="181">
        <v>0.31151000000000001</v>
      </c>
      <c r="AH1072" s="177" t="s">
        <v>71</v>
      </c>
      <c r="AI1072" s="177" t="s">
        <v>24</v>
      </c>
      <c r="AJ1072" s="165"/>
    </row>
    <row r="1073" spans="28:36">
      <c r="AB1073" s="165" t="str">
        <f t="shared" si="882"/>
        <v>Ukraine</v>
      </c>
      <c r="AC1073" s="177" t="str">
        <f t="shared" si="838"/>
        <v>Skåpbil (lätt lastbil)</v>
      </c>
      <c r="AD1073" s="165" t="str">
        <f t="shared" ref="AD1073" si="886">$Z$28</f>
        <v>Skåpbil (lätt lastbil) - Elektrisk</v>
      </c>
      <c r="AE1073" s="177" t="str">
        <f t="shared" si="835"/>
        <v>UkraineSkåpbil (lätt lastbil) - Elektrisk</v>
      </c>
      <c r="AF1073" s="177">
        <v>2024</v>
      </c>
      <c r="AG1073" s="181">
        <v>9.6810000000000007E-2</v>
      </c>
      <c r="AH1073" s="177" t="s">
        <v>71</v>
      </c>
      <c r="AI1073" s="177" t="s">
        <v>24</v>
      </c>
      <c r="AJ1073" s="165"/>
    </row>
    <row r="1074" spans="28:36">
      <c r="AB1074" s="165" t="str">
        <f t="shared" ref="AB1074:AB1077" si="887">$A$45</f>
        <v>United Kingdom</v>
      </c>
      <c r="AC1074" s="177" t="str">
        <f t="shared" si="838"/>
        <v>Skåpbil (lätt lastbil)</v>
      </c>
      <c r="AD1074" s="165" t="str">
        <f t="shared" ref="AD1074" si="888">$Z$25</f>
        <v>Skåpbil (lätt lastbil) - Genomsnittlig</v>
      </c>
      <c r="AE1074" s="177" t="str">
        <f t="shared" si="835"/>
        <v>United KingdomSkåpbil (lätt lastbil) - Genomsnittlig</v>
      </c>
      <c r="AF1074" s="177">
        <v>2024</v>
      </c>
      <c r="AG1074" s="181">
        <v>0.31064000000000003</v>
      </c>
      <c r="AH1074" s="177" t="s">
        <v>71</v>
      </c>
      <c r="AI1074" s="177" t="s">
        <v>24</v>
      </c>
      <c r="AJ1074" s="165"/>
    </row>
    <row r="1075" spans="28:36">
      <c r="AB1075" s="165" t="str">
        <f t="shared" si="887"/>
        <v>United Kingdom</v>
      </c>
      <c r="AC1075" s="177" t="str">
        <f t="shared" si="838"/>
        <v>Skåpbil (lätt lastbil)</v>
      </c>
      <c r="AD1075" s="165" t="str">
        <f t="shared" ref="AD1075" si="889">$Z$26</f>
        <v>Skåpbil (lätt lastbil) - Bensin</v>
      </c>
      <c r="AE1075" s="177" t="str">
        <f t="shared" si="835"/>
        <v>United KingdomSkåpbil (lätt lastbil) - Bensin</v>
      </c>
      <c r="AF1075" s="177">
        <v>2024</v>
      </c>
      <c r="AG1075" s="175">
        <v>0.28278000000000003</v>
      </c>
      <c r="AH1075" s="177" t="s">
        <v>71</v>
      </c>
      <c r="AI1075" s="177" t="s">
        <v>24</v>
      </c>
      <c r="AJ1075" s="165"/>
    </row>
    <row r="1076" spans="28:36">
      <c r="AB1076" s="165" t="str">
        <f t="shared" si="887"/>
        <v>United Kingdom</v>
      </c>
      <c r="AC1076" s="177" t="str">
        <f t="shared" si="838"/>
        <v>Skåpbil (lätt lastbil)</v>
      </c>
      <c r="AD1076" s="165" t="str">
        <f t="shared" ref="AD1076" si="890">$Z$27</f>
        <v>Skåpbil (lätt lastbil) - Diesel</v>
      </c>
      <c r="AE1076" s="177" t="str">
        <f t="shared" si="835"/>
        <v>United KingdomSkåpbil (lätt lastbil) - Diesel</v>
      </c>
      <c r="AF1076" s="177">
        <v>2024</v>
      </c>
      <c r="AG1076" s="181">
        <v>0.31151000000000001</v>
      </c>
      <c r="AH1076" s="177" t="s">
        <v>71</v>
      </c>
      <c r="AI1076" s="177" t="s">
        <v>24</v>
      </c>
      <c r="AJ1076" s="165"/>
    </row>
    <row r="1077" spans="28:36">
      <c r="AB1077" s="165" t="str">
        <f t="shared" si="887"/>
        <v>United Kingdom</v>
      </c>
      <c r="AC1077" s="177" t="str">
        <f t="shared" si="838"/>
        <v>Skåpbil (lätt lastbil)</v>
      </c>
      <c r="AD1077" s="165" t="str">
        <f t="shared" ref="AD1077" si="891">$Z$28</f>
        <v>Skåpbil (lätt lastbil) - Elektrisk</v>
      </c>
      <c r="AE1077" s="177" t="str">
        <f t="shared" si="835"/>
        <v>United KingdomSkåpbil (lätt lastbil) - Elektrisk</v>
      </c>
      <c r="AF1077" s="177">
        <v>2024</v>
      </c>
      <c r="AG1077" s="181">
        <v>9.6810000000000007E-2</v>
      </c>
      <c r="AH1077" s="177" t="s">
        <v>71</v>
      </c>
      <c r="AI1077" s="177" t="s">
        <v>24</v>
      </c>
      <c r="AJ1077" s="165"/>
    </row>
    <row r="1078" spans="28:36">
      <c r="AB1078" s="165" t="str">
        <f>$A$3</f>
        <v>Albania</v>
      </c>
      <c r="AC1078" s="177" t="str">
        <f t="shared" ref="AC1078:AC1119" si="892">$V$4</f>
        <v>Bil</v>
      </c>
      <c r="AD1078" s="165" t="str">
        <f t="shared" ref="AD1078:AD1119" si="893">$Z$10</f>
        <v>Bil - Elektrisk</v>
      </c>
      <c r="AE1078" s="177" t="str">
        <f t="shared" si="835"/>
        <v>AlbaniaBil - Elektrisk</v>
      </c>
      <c r="AF1078" s="177">
        <v>2024</v>
      </c>
      <c r="AG1078" s="177">
        <v>5.7939999999999998E-2</v>
      </c>
      <c r="AH1078" s="177" t="s">
        <v>77</v>
      </c>
      <c r="AI1078" s="177" t="s">
        <v>24</v>
      </c>
      <c r="AJ1078" s="165"/>
    </row>
    <row r="1079" spans="28:36">
      <c r="AB1079" s="165" t="str">
        <f>$A$4</f>
        <v>Andorra</v>
      </c>
      <c r="AC1079" s="177" t="str">
        <f t="shared" si="892"/>
        <v>Bil</v>
      </c>
      <c r="AD1079" s="165" t="str">
        <f t="shared" si="893"/>
        <v>Bil - Elektrisk</v>
      </c>
      <c r="AE1079" s="177" t="str">
        <f t="shared" si="835"/>
        <v>AndorraBil - Elektrisk</v>
      </c>
      <c r="AF1079" s="177">
        <v>2024</v>
      </c>
      <c r="AG1079" s="177">
        <v>5.7939999999999998E-2</v>
      </c>
      <c r="AH1079" s="177" t="s">
        <v>77</v>
      </c>
      <c r="AI1079" s="177" t="s">
        <v>24</v>
      </c>
      <c r="AJ1079" s="165"/>
    </row>
    <row r="1080" spans="28:36">
      <c r="AB1080" s="165" t="str">
        <f>$A$5</f>
        <v>Austria</v>
      </c>
      <c r="AC1080" s="177" t="str">
        <f t="shared" si="892"/>
        <v>Bil</v>
      </c>
      <c r="AD1080" s="165" t="str">
        <f t="shared" si="893"/>
        <v>Bil - Elektrisk</v>
      </c>
      <c r="AE1080" s="177" t="str">
        <f t="shared" si="835"/>
        <v>AustriaBil - Elektrisk</v>
      </c>
      <c r="AF1080" s="177">
        <v>2024</v>
      </c>
      <c r="AG1080" s="177">
        <v>5.7939999999999998E-2</v>
      </c>
      <c r="AH1080" s="177" t="s">
        <v>77</v>
      </c>
      <c r="AI1080" s="177" t="s">
        <v>24</v>
      </c>
      <c r="AJ1080" s="165"/>
    </row>
    <row r="1081" spans="28:36">
      <c r="AB1081" s="165" t="str">
        <f>$A$6</f>
        <v>Belarus</v>
      </c>
      <c r="AC1081" s="177" t="str">
        <f t="shared" si="892"/>
        <v>Bil</v>
      </c>
      <c r="AD1081" s="165" t="str">
        <f t="shared" si="893"/>
        <v>Bil - Elektrisk</v>
      </c>
      <c r="AE1081" s="177" t="str">
        <f t="shared" si="835"/>
        <v>BelarusBil - Elektrisk</v>
      </c>
      <c r="AF1081" s="177">
        <v>2024</v>
      </c>
      <c r="AG1081" s="177">
        <v>5.7939999999999998E-2</v>
      </c>
      <c r="AH1081" s="177" t="s">
        <v>77</v>
      </c>
      <c r="AI1081" s="177" t="s">
        <v>24</v>
      </c>
      <c r="AJ1081" s="165"/>
    </row>
    <row r="1082" spans="28:36">
      <c r="AB1082" s="165" t="str">
        <f>$A$7</f>
        <v>Belgium</v>
      </c>
      <c r="AC1082" s="177" t="str">
        <f t="shared" si="892"/>
        <v>Bil</v>
      </c>
      <c r="AD1082" s="165" t="str">
        <f t="shared" si="893"/>
        <v>Bil - Elektrisk</v>
      </c>
      <c r="AE1082" s="177" t="str">
        <f t="shared" si="835"/>
        <v>BelgiumBil - Elektrisk</v>
      </c>
      <c r="AF1082" s="177">
        <v>2025</v>
      </c>
      <c r="AG1082" s="177">
        <v>6.2E-2</v>
      </c>
      <c r="AH1082" s="177" t="s">
        <v>77</v>
      </c>
      <c r="AI1082" s="165" t="s">
        <v>30</v>
      </c>
      <c r="AJ1082" s="165"/>
    </row>
    <row r="1083" spans="28:36">
      <c r="AB1083" s="165" t="str">
        <f>$A$8</f>
        <v>Bosnia and Herzegovina</v>
      </c>
      <c r="AC1083" s="177" t="str">
        <f t="shared" si="892"/>
        <v>Bil</v>
      </c>
      <c r="AD1083" s="165" t="str">
        <f t="shared" si="893"/>
        <v>Bil - Elektrisk</v>
      </c>
      <c r="AE1083" s="177" t="str">
        <f t="shared" si="835"/>
        <v>Bosnia and HerzegovinaBil - Elektrisk</v>
      </c>
      <c r="AF1083" s="177">
        <v>2024</v>
      </c>
      <c r="AG1083" s="177">
        <v>5.7939999999999998E-2</v>
      </c>
      <c r="AH1083" s="177" t="s">
        <v>77</v>
      </c>
      <c r="AI1083" s="177" t="s">
        <v>24</v>
      </c>
      <c r="AJ1083" s="165"/>
    </row>
    <row r="1084" spans="28:36">
      <c r="AB1084" s="165" t="str">
        <f>$A$9</f>
        <v>Bulgaria</v>
      </c>
      <c r="AC1084" s="177" t="str">
        <f t="shared" si="892"/>
        <v>Bil</v>
      </c>
      <c r="AD1084" s="165" t="str">
        <f t="shared" si="893"/>
        <v>Bil - Elektrisk</v>
      </c>
      <c r="AE1084" s="177" t="str">
        <f t="shared" si="835"/>
        <v>BulgariaBil - Elektrisk</v>
      </c>
      <c r="AF1084" s="177">
        <v>2024</v>
      </c>
      <c r="AG1084" s="177">
        <v>5.7939999999999998E-2</v>
      </c>
      <c r="AH1084" s="177" t="s">
        <v>77</v>
      </c>
      <c r="AI1084" s="177" t="s">
        <v>24</v>
      </c>
      <c r="AJ1084" s="165"/>
    </row>
    <row r="1085" spans="28:36">
      <c r="AB1085" s="165" t="str">
        <f>$A$10</f>
        <v>Croatia</v>
      </c>
      <c r="AC1085" s="177" t="str">
        <f t="shared" si="892"/>
        <v>Bil</v>
      </c>
      <c r="AD1085" s="165" t="str">
        <f t="shared" si="893"/>
        <v>Bil - Elektrisk</v>
      </c>
      <c r="AE1085" s="177" t="str">
        <f t="shared" si="835"/>
        <v>CroatiaBil - Elektrisk</v>
      </c>
      <c r="AF1085" s="177">
        <v>2024</v>
      </c>
      <c r="AG1085" s="177">
        <v>5.7939999999999998E-2</v>
      </c>
      <c r="AH1085" s="177" t="s">
        <v>77</v>
      </c>
      <c r="AI1085" s="177" t="s">
        <v>24</v>
      </c>
      <c r="AJ1085" s="165"/>
    </row>
    <row r="1086" spans="28:36">
      <c r="AB1086" s="165" t="str">
        <f>$A$11</f>
        <v>Cyprus</v>
      </c>
      <c r="AC1086" s="177" t="str">
        <f t="shared" si="892"/>
        <v>Bil</v>
      </c>
      <c r="AD1086" s="165" t="str">
        <f t="shared" si="893"/>
        <v>Bil - Elektrisk</v>
      </c>
      <c r="AE1086" s="177" t="str">
        <f t="shared" si="835"/>
        <v>CyprusBil - Elektrisk</v>
      </c>
      <c r="AF1086" s="177">
        <v>2024</v>
      </c>
      <c r="AG1086" s="177">
        <v>5.7939999999999998E-2</v>
      </c>
      <c r="AH1086" s="177" t="s">
        <v>77</v>
      </c>
      <c r="AI1086" s="177" t="s">
        <v>24</v>
      </c>
      <c r="AJ1086" s="165"/>
    </row>
    <row r="1087" spans="28:36">
      <c r="AB1087" s="165" t="str">
        <f>$A$12</f>
        <v>Czechia</v>
      </c>
      <c r="AC1087" s="177" t="str">
        <f t="shared" si="892"/>
        <v>Bil</v>
      </c>
      <c r="AD1087" s="165" t="str">
        <f t="shared" si="893"/>
        <v>Bil - Elektrisk</v>
      </c>
      <c r="AE1087" s="177" t="str">
        <f t="shared" si="835"/>
        <v>CzechiaBil - Elektrisk</v>
      </c>
      <c r="AF1087" s="177">
        <v>2024</v>
      </c>
      <c r="AG1087" s="177">
        <v>5.7939999999999998E-2</v>
      </c>
      <c r="AH1087" s="177" t="s">
        <v>77</v>
      </c>
      <c r="AI1087" s="177" t="s">
        <v>24</v>
      </c>
      <c r="AJ1087" s="165"/>
    </row>
    <row r="1088" spans="28:36">
      <c r="AB1088" s="165" t="str">
        <f>$A$13</f>
        <v>Denmark</v>
      </c>
      <c r="AC1088" s="177" t="str">
        <f t="shared" si="892"/>
        <v>Bil</v>
      </c>
      <c r="AD1088" s="165" t="str">
        <f t="shared" si="893"/>
        <v>Bil - Elektrisk</v>
      </c>
      <c r="AE1088" s="177" t="str">
        <f t="shared" si="835"/>
        <v>DenmarkBil - Elektrisk</v>
      </c>
      <c r="AF1088" s="177">
        <v>2024</v>
      </c>
      <c r="AG1088" s="177">
        <v>5.7939999999999998E-2</v>
      </c>
      <c r="AH1088" s="177" t="s">
        <v>77</v>
      </c>
      <c r="AI1088" s="177" t="s">
        <v>24</v>
      </c>
      <c r="AJ1088" s="165"/>
    </row>
    <row r="1089" spans="28:36">
      <c r="AB1089" s="165" t="str">
        <f>$A$14</f>
        <v>Estonia</v>
      </c>
      <c r="AC1089" s="177" t="str">
        <f t="shared" si="892"/>
        <v>Bil</v>
      </c>
      <c r="AD1089" s="165" t="str">
        <f t="shared" si="893"/>
        <v>Bil - Elektrisk</v>
      </c>
      <c r="AE1089" s="177" t="str">
        <f t="shared" si="835"/>
        <v>EstoniaBil - Elektrisk</v>
      </c>
      <c r="AF1089" s="177">
        <v>2024</v>
      </c>
      <c r="AG1089" s="177">
        <v>5.7939999999999998E-2</v>
      </c>
      <c r="AH1089" s="177" t="s">
        <v>77</v>
      </c>
      <c r="AI1089" s="177" t="s">
        <v>24</v>
      </c>
      <c r="AJ1089" s="165"/>
    </row>
    <row r="1090" spans="28:36">
      <c r="AB1090" s="165" t="str">
        <f>$A$15</f>
        <v>Finland</v>
      </c>
      <c r="AC1090" s="177" t="str">
        <f t="shared" si="892"/>
        <v>Bil</v>
      </c>
      <c r="AD1090" s="165" t="str">
        <f t="shared" si="893"/>
        <v>Bil - Elektrisk</v>
      </c>
      <c r="AE1090" s="177" t="str">
        <f t="shared" si="835"/>
        <v>FinlandBil - Elektrisk</v>
      </c>
      <c r="AF1090" s="177">
        <v>2024</v>
      </c>
      <c r="AG1090" s="177">
        <v>5.7939999999999998E-2</v>
      </c>
      <c r="AH1090" s="177" t="s">
        <v>77</v>
      </c>
      <c r="AI1090" s="177" t="s">
        <v>24</v>
      </c>
      <c r="AJ1090" s="165"/>
    </row>
    <row r="1091" spans="28:36">
      <c r="AB1091" s="165" t="str">
        <f>$A$16</f>
        <v>France</v>
      </c>
      <c r="AC1091" s="177" t="str">
        <f t="shared" si="892"/>
        <v>Bil</v>
      </c>
      <c r="AD1091" s="165" t="str">
        <f t="shared" si="893"/>
        <v>Bil - Elektrisk</v>
      </c>
      <c r="AE1091" s="177" t="str">
        <f t="shared" si="835"/>
        <v>FranceBil - Elektrisk</v>
      </c>
      <c r="AF1091" s="177">
        <v>2018</v>
      </c>
      <c r="AG1091" s="177">
        <v>0.10299999999999999</v>
      </c>
      <c r="AH1091" s="177" t="s">
        <v>77</v>
      </c>
      <c r="AI1091" s="165" t="s">
        <v>21</v>
      </c>
      <c r="AJ1091" s="165"/>
    </row>
    <row r="1092" spans="28:36">
      <c r="AB1092" s="165" t="str">
        <f>$A$17</f>
        <v>Germany</v>
      </c>
      <c r="AC1092" s="177" t="str">
        <f t="shared" si="892"/>
        <v>Bil</v>
      </c>
      <c r="AD1092" s="165" t="str">
        <f t="shared" si="893"/>
        <v>Bil - Elektrisk</v>
      </c>
      <c r="AE1092" s="177" t="str">
        <f t="shared" si="835"/>
        <v>GermanyBil - Elektrisk</v>
      </c>
      <c r="AF1092" s="177">
        <v>2024</v>
      </c>
      <c r="AG1092" s="177">
        <v>5.7939999999999998E-2</v>
      </c>
      <c r="AH1092" s="177" t="s">
        <v>77</v>
      </c>
      <c r="AI1092" s="177" t="s">
        <v>76</v>
      </c>
      <c r="AJ1092" s="165"/>
    </row>
    <row r="1093" spans="28:36">
      <c r="AB1093" s="165" t="str">
        <f>$A$18</f>
        <v>Greece</v>
      </c>
      <c r="AC1093" s="177" t="str">
        <f t="shared" si="892"/>
        <v>Bil</v>
      </c>
      <c r="AD1093" s="165" t="str">
        <f t="shared" si="893"/>
        <v>Bil - Elektrisk</v>
      </c>
      <c r="AE1093" s="177" t="str">
        <f t="shared" si="835"/>
        <v>GreeceBil - Elektrisk</v>
      </c>
      <c r="AF1093" s="177">
        <v>2024</v>
      </c>
      <c r="AG1093" s="177">
        <v>5.7939999999999998E-2</v>
      </c>
      <c r="AH1093" s="177" t="s">
        <v>77</v>
      </c>
      <c r="AI1093" s="177" t="s">
        <v>24</v>
      </c>
      <c r="AJ1093" s="165"/>
    </row>
    <row r="1094" spans="28:36">
      <c r="AB1094" s="165" t="str">
        <f>$A$19</f>
        <v>Hungary</v>
      </c>
      <c r="AC1094" s="177" t="str">
        <f t="shared" si="892"/>
        <v>Bil</v>
      </c>
      <c r="AD1094" s="165" t="str">
        <f t="shared" si="893"/>
        <v>Bil - Elektrisk</v>
      </c>
      <c r="AE1094" s="177" t="str">
        <f t="shared" si="835"/>
        <v>HungaryBil - Elektrisk</v>
      </c>
      <c r="AF1094" s="177">
        <v>2024</v>
      </c>
      <c r="AG1094" s="177">
        <v>5.7939999999999998E-2</v>
      </c>
      <c r="AH1094" s="177" t="s">
        <v>77</v>
      </c>
      <c r="AI1094" s="177" t="s">
        <v>24</v>
      </c>
      <c r="AJ1094" s="165"/>
    </row>
    <row r="1095" spans="28:36">
      <c r="AB1095" s="165" t="str">
        <f>$A$20</f>
        <v>Iceland</v>
      </c>
      <c r="AC1095" s="177" t="str">
        <f t="shared" si="892"/>
        <v>Bil</v>
      </c>
      <c r="AD1095" s="165" t="str">
        <f t="shared" si="893"/>
        <v>Bil - Elektrisk</v>
      </c>
      <c r="AE1095" s="177" t="str">
        <f t="shared" si="835"/>
        <v>IcelandBil - Elektrisk</v>
      </c>
      <c r="AF1095" s="177">
        <v>2024</v>
      </c>
      <c r="AG1095" s="177">
        <v>5.7939999999999998E-2</v>
      </c>
      <c r="AH1095" s="177" t="s">
        <v>77</v>
      </c>
      <c r="AI1095" s="177" t="s">
        <v>24</v>
      </c>
      <c r="AJ1095" s="165"/>
    </row>
    <row r="1096" spans="28:36">
      <c r="AB1096" s="165" t="str">
        <f>$A$21</f>
        <v>Ireland</v>
      </c>
      <c r="AC1096" s="177" t="str">
        <f t="shared" si="892"/>
        <v>Bil</v>
      </c>
      <c r="AD1096" s="165" t="str">
        <f t="shared" si="893"/>
        <v>Bil - Elektrisk</v>
      </c>
      <c r="AE1096" s="177" t="str">
        <f t="shared" ref="AE1096:AE1119" si="894">AB1096&amp;AD1096</f>
        <v>IrelandBil - Elektrisk</v>
      </c>
      <c r="AF1096" s="177">
        <v>2024</v>
      </c>
      <c r="AG1096" s="177">
        <v>5.7939999999999998E-2</v>
      </c>
      <c r="AH1096" s="177" t="s">
        <v>77</v>
      </c>
      <c r="AI1096" s="177" t="s">
        <v>24</v>
      </c>
      <c r="AJ1096" s="165"/>
    </row>
    <row r="1097" spans="28:36">
      <c r="AB1097" s="165" t="str">
        <f>$A$22</f>
        <v>Italy</v>
      </c>
      <c r="AC1097" s="177" t="str">
        <f t="shared" si="892"/>
        <v>Bil</v>
      </c>
      <c r="AD1097" s="165" t="str">
        <f t="shared" si="893"/>
        <v>Bil - Elektrisk</v>
      </c>
      <c r="AE1097" s="177" t="str">
        <f t="shared" si="894"/>
        <v>ItalyBil - Elektrisk</v>
      </c>
      <c r="AF1097" s="177">
        <v>2024</v>
      </c>
      <c r="AG1097" s="177">
        <v>5.7939999999999998E-2</v>
      </c>
      <c r="AH1097" s="177" t="s">
        <v>77</v>
      </c>
      <c r="AI1097" s="177" t="s">
        <v>24</v>
      </c>
      <c r="AJ1097" s="165"/>
    </row>
    <row r="1098" spans="28:36">
      <c r="AB1098" s="165" t="str">
        <f>$A$23</f>
        <v>Latvia</v>
      </c>
      <c r="AC1098" s="177" t="str">
        <f t="shared" si="892"/>
        <v>Bil</v>
      </c>
      <c r="AD1098" s="165" t="str">
        <f t="shared" si="893"/>
        <v>Bil - Elektrisk</v>
      </c>
      <c r="AE1098" s="177" t="str">
        <f t="shared" si="894"/>
        <v>LatviaBil - Elektrisk</v>
      </c>
      <c r="AF1098" s="177">
        <v>2024</v>
      </c>
      <c r="AG1098" s="177">
        <v>5.7939999999999998E-2</v>
      </c>
      <c r="AH1098" s="177" t="s">
        <v>77</v>
      </c>
      <c r="AI1098" s="177" t="s">
        <v>24</v>
      </c>
      <c r="AJ1098" s="165"/>
    </row>
    <row r="1099" spans="28:36">
      <c r="AB1099" s="165" t="str">
        <f>$A$24</f>
        <v>Liechtenstein</v>
      </c>
      <c r="AC1099" s="177" t="str">
        <f t="shared" si="892"/>
        <v>Bil</v>
      </c>
      <c r="AD1099" s="165" t="str">
        <f t="shared" si="893"/>
        <v>Bil - Elektrisk</v>
      </c>
      <c r="AE1099" s="177" t="str">
        <f t="shared" si="894"/>
        <v>LiechtensteinBil - Elektrisk</v>
      </c>
      <c r="AF1099" s="177">
        <v>2024</v>
      </c>
      <c r="AG1099" s="177">
        <v>5.7939999999999998E-2</v>
      </c>
      <c r="AH1099" s="177" t="s">
        <v>77</v>
      </c>
      <c r="AI1099" s="177" t="s">
        <v>24</v>
      </c>
      <c r="AJ1099" s="165"/>
    </row>
    <row r="1100" spans="28:36">
      <c r="AB1100" s="165" t="str">
        <f>$A$25</f>
        <v>Lithuania</v>
      </c>
      <c r="AC1100" s="177" t="str">
        <f t="shared" si="892"/>
        <v>Bil</v>
      </c>
      <c r="AD1100" s="165" t="str">
        <f t="shared" si="893"/>
        <v>Bil - Elektrisk</v>
      </c>
      <c r="AE1100" s="177" t="str">
        <f t="shared" si="894"/>
        <v>LithuaniaBil - Elektrisk</v>
      </c>
      <c r="AF1100" s="177">
        <v>2024</v>
      </c>
      <c r="AG1100" s="177">
        <v>5.7939999999999998E-2</v>
      </c>
      <c r="AH1100" s="177" t="s">
        <v>77</v>
      </c>
      <c r="AI1100" s="177" t="s">
        <v>24</v>
      </c>
      <c r="AJ1100" s="165"/>
    </row>
    <row r="1101" spans="28:36">
      <c r="AB1101" s="165" t="str">
        <f>$A$26</f>
        <v>Luxembourg</v>
      </c>
      <c r="AC1101" s="177" t="str">
        <f t="shared" si="892"/>
        <v>Bil</v>
      </c>
      <c r="AD1101" s="165" t="str">
        <f t="shared" si="893"/>
        <v>Bil - Elektrisk</v>
      </c>
      <c r="AE1101" s="177" t="str">
        <f t="shared" si="894"/>
        <v>LuxembourgBil - Elektrisk</v>
      </c>
      <c r="AF1101" s="177">
        <v>2024</v>
      </c>
      <c r="AG1101" s="177">
        <v>5.7939999999999998E-2</v>
      </c>
      <c r="AH1101" s="177" t="s">
        <v>77</v>
      </c>
      <c r="AI1101" s="177" t="s">
        <v>24</v>
      </c>
      <c r="AJ1101" s="165"/>
    </row>
    <row r="1102" spans="28:36">
      <c r="AB1102" s="165" t="str">
        <f>$A$27</f>
        <v>Malta</v>
      </c>
      <c r="AC1102" s="177" t="str">
        <f t="shared" si="892"/>
        <v>Bil</v>
      </c>
      <c r="AD1102" s="165" t="str">
        <f t="shared" si="893"/>
        <v>Bil - Elektrisk</v>
      </c>
      <c r="AE1102" s="177" t="str">
        <f t="shared" si="894"/>
        <v>MaltaBil - Elektrisk</v>
      </c>
      <c r="AF1102" s="177">
        <v>2024</v>
      </c>
      <c r="AG1102" s="177">
        <v>5.7939999999999998E-2</v>
      </c>
      <c r="AH1102" s="177" t="s">
        <v>77</v>
      </c>
      <c r="AI1102" s="177" t="s">
        <v>24</v>
      </c>
      <c r="AJ1102" s="165"/>
    </row>
    <row r="1103" spans="28:36">
      <c r="AB1103" s="165" t="str">
        <f>$A$28</f>
        <v>Moldova</v>
      </c>
      <c r="AC1103" s="177" t="str">
        <f t="shared" si="892"/>
        <v>Bil</v>
      </c>
      <c r="AD1103" s="165" t="str">
        <f t="shared" si="893"/>
        <v>Bil - Elektrisk</v>
      </c>
      <c r="AE1103" s="177" t="str">
        <f t="shared" si="894"/>
        <v>MoldovaBil - Elektrisk</v>
      </c>
      <c r="AF1103" s="177">
        <v>2024</v>
      </c>
      <c r="AG1103" s="177">
        <v>5.7939999999999998E-2</v>
      </c>
      <c r="AH1103" s="177" t="s">
        <v>77</v>
      </c>
      <c r="AI1103" s="177" t="s">
        <v>24</v>
      </c>
      <c r="AJ1103" s="165"/>
    </row>
    <row r="1104" spans="28:36">
      <c r="AB1104" s="165" t="str">
        <f>$A$29</f>
        <v>Monaco</v>
      </c>
      <c r="AC1104" s="177" t="str">
        <f t="shared" si="892"/>
        <v>Bil</v>
      </c>
      <c r="AD1104" s="165" t="str">
        <f t="shared" si="893"/>
        <v>Bil - Elektrisk</v>
      </c>
      <c r="AE1104" s="177" t="str">
        <f t="shared" si="894"/>
        <v>MonacoBil - Elektrisk</v>
      </c>
      <c r="AF1104" s="177">
        <v>2024</v>
      </c>
      <c r="AG1104" s="177">
        <v>5.7939999999999998E-2</v>
      </c>
      <c r="AH1104" s="177" t="s">
        <v>77</v>
      </c>
      <c r="AI1104" s="177" t="s">
        <v>24</v>
      </c>
      <c r="AJ1104" s="165"/>
    </row>
    <row r="1105" spans="28:36">
      <c r="AB1105" s="165" t="str">
        <f>$A$30</f>
        <v>Montenegro</v>
      </c>
      <c r="AC1105" s="177" t="str">
        <f t="shared" si="892"/>
        <v>Bil</v>
      </c>
      <c r="AD1105" s="165" t="str">
        <f t="shared" si="893"/>
        <v>Bil - Elektrisk</v>
      </c>
      <c r="AE1105" s="177" t="str">
        <f t="shared" si="894"/>
        <v>MontenegroBil - Elektrisk</v>
      </c>
      <c r="AF1105" s="177">
        <v>2024</v>
      </c>
      <c r="AG1105" s="177">
        <v>5.7939999999999998E-2</v>
      </c>
      <c r="AH1105" s="177" t="s">
        <v>77</v>
      </c>
      <c r="AI1105" s="177" t="s">
        <v>24</v>
      </c>
      <c r="AJ1105" s="165"/>
    </row>
    <row r="1106" spans="28:36">
      <c r="AB1106" s="165" t="str">
        <f>$A$31</f>
        <v>Netherlands</v>
      </c>
      <c r="AC1106" s="177" t="str">
        <f t="shared" si="892"/>
        <v>Bil</v>
      </c>
      <c r="AD1106" s="165" t="str">
        <f t="shared" si="893"/>
        <v>Bil - Elektrisk</v>
      </c>
      <c r="AE1106" s="177" t="str">
        <f t="shared" si="894"/>
        <v>NetherlandsBil - Elektrisk</v>
      </c>
      <c r="AF1106" s="165">
        <v>2025</v>
      </c>
      <c r="AG1106" s="177">
        <v>6.7000000000000004E-2</v>
      </c>
      <c r="AH1106" s="177" t="s">
        <v>77</v>
      </c>
      <c r="AI1106" s="169" t="s">
        <v>125</v>
      </c>
      <c r="AJ1106" s="165"/>
    </row>
    <row r="1107" spans="28:36">
      <c r="AB1107" s="165" t="str">
        <f>$A$32</f>
        <v>North Macedonia</v>
      </c>
      <c r="AC1107" s="177" t="str">
        <f t="shared" si="892"/>
        <v>Bil</v>
      </c>
      <c r="AD1107" s="165" t="str">
        <f t="shared" si="893"/>
        <v>Bil - Elektrisk</v>
      </c>
      <c r="AE1107" s="177" t="str">
        <f t="shared" si="894"/>
        <v>North MacedoniaBil - Elektrisk</v>
      </c>
      <c r="AF1107" s="177">
        <v>2024</v>
      </c>
      <c r="AG1107" s="177">
        <v>5.7939999999999998E-2</v>
      </c>
      <c r="AH1107" s="177" t="s">
        <v>77</v>
      </c>
      <c r="AI1107" s="177" t="s">
        <v>24</v>
      </c>
      <c r="AJ1107" s="165"/>
    </row>
    <row r="1108" spans="28:36">
      <c r="AB1108" s="165" t="str">
        <f>$A$33</f>
        <v>Norway</v>
      </c>
      <c r="AC1108" s="177" t="str">
        <f t="shared" si="892"/>
        <v>Bil</v>
      </c>
      <c r="AD1108" s="165" t="str">
        <f t="shared" si="893"/>
        <v>Bil - Elektrisk</v>
      </c>
      <c r="AE1108" s="177" t="str">
        <f t="shared" si="894"/>
        <v>NorwayBil - Elektrisk</v>
      </c>
      <c r="AF1108" s="177">
        <v>2024</v>
      </c>
      <c r="AG1108" s="177">
        <v>5.7939999999999998E-2</v>
      </c>
      <c r="AH1108" s="177" t="s">
        <v>77</v>
      </c>
      <c r="AI1108" s="177" t="s">
        <v>24</v>
      </c>
      <c r="AJ1108" s="165"/>
    </row>
    <row r="1109" spans="28:36">
      <c r="AB1109" s="165" t="str">
        <f>$A$34</f>
        <v>Poland</v>
      </c>
      <c r="AC1109" s="177" t="str">
        <f t="shared" si="892"/>
        <v>Bil</v>
      </c>
      <c r="AD1109" s="165" t="str">
        <f t="shared" si="893"/>
        <v>Bil - Elektrisk</v>
      </c>
      <c r="AE1109" s="177" t="str">
        <f t="shared" si="894"/>
        <v>PolandBil - Elektrisk</v>
      </c>
      <c r="AF1109" s="177">
        <v>2024</v>
      </c>
      <c r="AG1109" s="177">
        <v>5.7939999999999998E-2</v>
      </c>
      <c r="AH1109" s="177" t="s">
        <v>77</v>
      </c>
      <c r="AI1109" s="177" t="s">
        <v>24</v>
      </c>
      <c r="AJ1109" s="165"/>
    </row>
    <row r="1110" spans="28:36">
      <c r="AB1110" s="165" t="str">
        <f>$A$35</f>
        <v>Portugal</v>
      </c>
      <c r="AC1110" s="177" t="str">
        <f t="shared" si="892"/>
        <v>Bil</v>
      </c>
      <c r="AD1110" s="165" t="str">
        <f t="shared" si="893"/>
        <v>Bil - Elektrisk</v>
      </c>
      <c r="AE1110" s="177" t="str">
        <f t="shared" si="894"/>
        <v>PortugalBil - Elektrisk</v>
      </c>
      <c r="AF1110" s="177">
        <v>2024</v>
      </c>
      <c r="AG1110" s="177">
        <v>5.7939999999999998E-2</v>
      </c>
      <c r="AH1110" s="177" t="s">
        <v>77</v>
      </c>
      <c r="AI1110" s="177" t="s">
        <v>24</v>
      </c>
      <c r="AJ1110" s="165"/>
    </row>
    <row r="1111" spans="28:36">
      <c r="AB1111" s="165" t="str">
        <f>$A$36</f>
        <v>Romania</v>
      </c>
      <c r="AC1111" s="177" t="str">
        <f t="shared" si="892"/>
        <v>Bil</v>
      </c>
      <c r="AD1111" s="165" t="str">
        <f t="shared" si="893"/>
        <v>Bil - Elektrisk</v>
      </c>
      <c r="AE1111" s="177" t="str">
        <f t="shared" si="894"/>
        <v>RomaniaBil - Elektrisk</v>
      </c>
      <c r="AF1111" s="177">
        <v>2024</v>
      </c>
      <c r="AG1111" s="177">
        <v>5.7939999999999998E-2</v>
      </c>
      <c r="AH1111" s="177" t="s">
        <v>77</v>
      </c>
      <c r="AI1111" s="177" t="s">
        <v>24</v>
      </c>
      <c r="AJ1111" s="165"/>
    </row>
    <row r="1112" spans="28:36">
      <c r="AB1112" s="165" t="str">
        <f>$A$37</f>
        <v>San Marino</v>
      </c>
      <c r="AC1112" s="177" t="str">
        <f t="shared" si="892"/>
        <v>Bil</v>
      </c>
      <c r="AD1112" s="165" t="str">
        <f t="shared" si="893"/>
        <v>Bil - Elektrisk</v>
      </c>
      <c r="AE1112" s="177" t="str">
        <f t="shared" si="894"/>
        <v>San MarinoBil - Elektrisk</v>
      </c>
      <c r="AF1112" s="177">
        <v>2024</v>
      </c>
      <c r="AG1112" s="177">
        <v>5.7939999999999998E-2</v>
      </c>
      <c r="AH1112" s="177" t="s">
        <v>77</v>
      </c>
      <c r="AI1112" s="177" t="s">
        <v>24</v>
      </c>
      <c r="AJ1112" s="165"/>
    </row>
    <row r="1113" spans="28:36">
      <c r="AB1113" s="165" t="str">
        <f>$A$38</f>
        <v>Serbia</v>
      </c>
      <c r="AC1113" s="177" t="str">
        <f t="shared" si="892"/>
        <v>Bil</v>
      </c>
      <c r="AD1113" s="165" t="str">
        <f t="shared" si="893"/>
        <v>Bil - Elektrisk</v>
      </c>
      <c r="AE1113" s="177" t="str">
        <f t="shared" si="894"/>
        <v>SerbiaBil - Elektrisk</v>
      </c>
      <c r="AF1113" s="177">
        <v>2024</v>
      </c>
      <c r="AG1113" s="177">
        <v>5.7939999999999998E-2</v>
      </c>
      <c r="AH1113" s="177" t="s">
        <v>77</v>
      </c>
      <c r="AI1113" s="177" t="s">
        <v>24</v>
      </c>
      <c r="AJ1113" s="165"/>
    </row>
    <row r="1114" spans="28:36">
      <c r="AB1114" s="165" t="str">
        <f>$A$39</f>
        <v>Slovakia</v>
      </c>
      <c r="AC1114" s="177" t="str">
        <f t="shared" si="892"/>
        <v>Bil</v>
      </c>
      <c r="AD1114" s="165" t="str">
        <f t="shared" si="893"/>
        <v>Bil - Elektrisk</v>
      </c>
      <c r="AE1114" s="177" t="str">
        <f t="shared" si="894"/>
        <v>SlovakiaBil - Elektrisk</v>
      </c>
      <c r="AF1114" s="177">
        <v>2024</v>
      </c>
      <c r="AG1114" s="177">
        <v>5.7939999999999998E-2</v>
      </c>
      <c r="AH1114" s="177" t="s">
        <v>77</v>
      </c>
      <c r="AI1114" s="177" t="s">
        <v>24</v>
      </c>
      <c r="AJ1114" s="165"/>
    </row>
    <row r="1115" spans="28:36">
      <c r="AB1115" s="165" t="str">
        <f>$A$40</f>
        <v>Slovenia</v>
      </c>
      <c r="AC1115" s="177" t="str">
        <f t="shared" si="892"/>
        <v>Bil</v>
      </c>
      <c r="AD1115" s="165" t="str">
        <f t="shared" si="893"/>
        <v>Bil - Elektrisk</v>
      </c>
      <c r="AE1115" s="177" t="str">
        <f t="shared" si="894"/>
        <v>SloveniaBil - Elektrisk</v>
      </c>
      <c r="AF1115" s="177">
        <v>2024</v>
      </c>
      <c r="AG1115" s="177">
        <v>5.7939999999999998E-2</v>
      </c>
      <c r="AH1115" s="177" t="s">
        <v>77</v>
      </c>
      <c r="AI1115" s="177" t="s">
        <v>24</v>
      </c>
      <c r="AJ1115" s="165"/>
    </row>
    <row r="1116" spans="28:36">
      <c r="AB1116" s="165" t="str">
        <f>$A$41</f>
        <v>Spain</v>
      </c>
      <c r="AC1116" s="177" t="str">
        <f t="shared" si="892"/>
        <v>Bil</v>
      </c>
      <c r="AD1116" s="165" t="str">
        <f t="shared" si="893"/>
        <v>Bil - Elektrisk</v>
      </c>
      <c r="AE1116" s="177" t="str">
        <f t="shared" si="894"/>
        <v>SpainBil - Elektrisk</v>
      </c>
      <c r="AF1116" s="177">
        <v>2024</v>
      </c>
      <c r="AG1116" s="177">
        <v>5.7939999999999998E-2</v>
      </c>
      <c r="AH1116" s="177" t="s">
        <v>77</v>
      </c>
      <c r="AI1116" s="177" t="s">
        <v>24</v>
      </c>
      <c r="AJ1116" s="165"/>
    </row>
    <row r="1117" spans="28:36">
      <c r="AB1117" s="165" t="str">
        <f>$A$42</f>
        <v>Sverige</v>
      </c>
      <c r="AC1117" s="177" t="str">
        <f t="shared" si="892"/>
        <v>Bil</v>
      </c>
      <c r="AD1117" s="165" t="str">
        <f t="shared" si="893"/>
        <v>Bil - Elektrisk</v>
      </c>
      <c r="AE1117" s="177" t="str">
        <f t="shared" si="894"/>
        <v>SverigeBil - Elektrisk</v>
      </c>
      <c r="AF1117" s="177">
        <v>2024</v>
      </c>
      <c r="AG1117" s="177">
        <v>5.7939999999999998E-2</v>
      </c>
      <c r="AH1117" s="177" t="s">
        <v>77</v>
      </c>
      <c r="AI1117" s="177" t="s">
        <v>24</v>
      </c>
      <c r="AJ1117" s="165"/>
    </row>
    <row r="1118" spans="28:36">
      <c r="AB1118" s="165" t="str">
        <f>$A$43</f>
        <v>Switzerland</v>
      </c>
      <c r="AC1118" s="177" t="str">
        <f t="shared" si="892"/>
        <v>Bil</v>
      </c>
      <c r="AD1118" s="165" t="str">
        <f t="shared" si="893"/>
        <v>Bil - Elektrisk</v>
      </c>
      <c r="AE1118" s="177" t="str">
        <f t="shared" si="894"/>
        <v>SwitzerlandBil - Elektrisk</v>
      </c>
      <c r="AF1118" s="177">
        <v>2024</v>
      </c>
      <c r="AG1118" s="177">
        <v>5.7939999999999998E-2</v>
      </c>
      <c r="AH1118" s="177" t="s">
        <v>77</v>
      </c>
      <c r="AI1118" s="177" t="s">
        <v>24</v>
      </c>
      <c r="AJ1118" s="165"/>
    </row>
    <row r="1119" spans="28:36">
      <c r="AB1119" s="165" t="str">
        <f>$A$44</f>
        <v>Ukraine</v>
      </c>
      <c r="AC1119" s="177" t="str">
        <f t="shared" si="892"/>
        <v>Bil</v>
      </c>
      <c r="AD1119" s="165" t="str">
        <f t="shared" si="893"/>
        <v>Bil - Elektrisk</v>
      </c>
      <c r="AE1119" s="177" t="str">
        <f t="shared" si="894"/>
        <v>UkraineBil - Elektrisk</v>
      </c>
      <c r="AF1119" s="177">
        <v>2024</v>
      </c>
      <c r="AG1119" s="177">
        <v>5.7939999999999998E-2</v>
      </c>
      <c r="AH1119" s="177" t="s">
        <v>77</v>
      </c>
      <c r="AI1119" s="177" t="s">
        <v>24</v>
      </c>
      <c r="AJ1119" s="165"/>
    </row>
  </sheetData>
  <phoneticPr fontId="64" type="noConversion"/>
  <hyperlinks>
    <hyperlink ref="J3" r:id="rId1" xr:uid="{047BE6AB-DECC-47B9-83D9-F3E34DF0035F}"/>
    <hyperlink ref="AI6" r:id="rId2" xr:uid="{6104D8FB-0280-4472-9732-20EC49E08E21}"/>
    <hyperlink ref="J4" r:id="rId3" xr:uid="{CC2528DA-12E3-4FD7-AD10-A413569548BB}"/>
    <hyperlink ref="E11" r:id="rId4" location="electricity-factors" xr:uid="{3837B82F-6431-4FB0-862E-CDEC34E592F6}"/>
    <hyperlink ref="E3" r:id="rId5" location="electricity-factors" xr:uid="{11A3EA9C-D161-4739-A745-1121D368D1FB}"/>
  </hyperlinks>
  <pageMargins left="0.7" right="0.7" top="0.75" bottom="0.75" header="0.3" footer="0.3"/>
  <tableParts count="9">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747B-19AE-C745-9235-B30B4ADF5A4A}">
  <sheetPr>
    <tabColor theme="4" tint="0.39997558519241921"/>
  </sheetPr>
  <dimension ref="A2:K76"/>
  <sheetViews>
    <sheetView showGridLines="0" topLeftCell="A20" zoomScaleNormal="100" workbookViewId="0">
      <selection activeCell="B34" sqref="B34:C34"/>
    </sheetView>
  </sheetViews>
  <sheetFormatPr defaultColWidth="11" defaultRowHeight="15.75"/>
  <cols>
    <col min="1" max="2" width="10.875" customWidth="1"/>
    <col min="3" max="3" width="90.875" style="195" customWidth="1"/>
    <col min="4" max="4" width="1" customWidth="1"/>
    <col min="5" max="5" width="8.375" customWidth="1"/>
    <col min="6" max="6" width="1" customWidth="1"/>
    <col min="7" max="7" width="10.875" customWidth="1"/>
    <col min="8" max="8" width="0.875" customWidth="1"/>
    <col min="9" max="9" width="19" customWidth="1"/>
    <col min="10" max="10" width="1.875" customWidth="1"/>
    <col min="11" max="11" width="30.875" customWidth="1"/>
  </cols>
  <sheetData>
    <row r="2" spans="1:11" ht="75" customHeight="1">
      <c r="B2" s="12" t="s">
        <v>208</v>
      </c>
      <c r="C2" s="66"/>
      <c r="E2" s="286" t="s">
        <v>207</v>
      </c>
      <c r="F2" s="286"/>
      <c r="G2" s="286"/>
      <c r="H2" s="13"/>
      <c r="I2" s="287" t="s">
        <v>206</v>
      </c>
      <c r="J2" s="287"/>
      <c r="K2" s="287"/>
    </row>
    <row r="3" spans="1:11" ht="5.0999999999999996" customHeight="1"/>
    <row r="4" spans="1:11" s="13" customFormat="1" ht="24.95" customHeight="1">
      <c r="A4" s="34"/>
      <c r="B4" s="61" t="s">
        <v>205</v>
      </c>
      <c r="C4" s="62" t="s">
        <v>204</v>
      </c>
      <c r="D4" s="35"/>
      <c r="E4" s="36"/>
      <c r="F4" s="37"/>
      <c r="G4" s="38"/>
      <c r="H4" s="37"/>
      <c r="K4"/>
    </row>
    <row r="5" spans="1:11" s="1" customFormat="1" ht="5.0999999999999996" customHeight="1" thickBot="1">
      <c r="A5" s="39"/>
      <c r="B5" s="40"/>
      <c r="C5" s="40"/>
    </row>
    <row r="6" spans="1:11" s="1" customFormat="1" ht="54.95" customHeight="1" thickBot="1">
      <c r="A6" s="41"/>
      <c r="B6" s="288" t="s">
        <v>203</v>
      </c>
      <c r="C6" s="289"/>
      <c r="E6" s="5"/>
      <c r="G6" s="73" t="str">
        <f>'1) Organisation'!C14</f>
        <v>-</v>
      </c>
      <c r="I6" s="18" t="s">
        <v>202</v>
      </c>
      <c r="J6" s="14"/>
      <c r="K6" s="283" t="s">
        <v>201</v>
      </c>
    </row>
    <row r="7" spans="1:11" s="1" customFormat="1" ht="5.0999999999999996" customHeight="1" thickBot="1">
      <c r="A7" s="39"/>
      <c r="B7" s="56"/>
      <c r="C7" s="57"/>
      <c r="E7" s="2"/>
      <c r="G7" s="69"/>
      <c r="K7" s="284"/>
    </row>
    <row r="8" spans="1:11" s="1" customFormat="1" ht="54.95" customHeight="1" thickBot="1">
      <c r="A8" s="41"/>
      <c r="B8" s="290" t="s">
        <v>200</v>
      </c>
      <c r="C8" s="291"/>
      <c r="E8" s="5"/>
      <c r="G8" s="74" t="str">
        <f>'1) Organisation'!C22</f>
        <v>-</v>
      </c>
      <c r="I8" s="18" t="s">
        <v>199</v>
      </c>
      <c r="K8" s="285"/>
    </row>
    <row r="9" spans="1:11" s="1" customFormat="1" ht="5.0999999999999996" customHeight="1">
      <c r="A9" s="39"/>
      <c r="B9" s="40"/>
      <c r="C9" s="40"/>
      <c r="E9" s="2"/>
      <c r="G9" s="69"/>
    </row>
    <row r="10" spans="1:11" s="14" customFormat="1" ht="24.95" customHeight="1">
      <c r="A10" s="39"/>
      <c r="B10" s="61" t="s">
        <v>198</v>
      </c>
      <c r="C10" s="63" t="s">
        <v>197</v>
      </c>
      <c r="G10" s="69"/>
    </row>
    <row r="11" spans="1:11" s="1" customFormat="1" ht="5.0999999999999996" customHeight="1" thickBot="1">
      <c r="A11" s="39"/>
      <c r="B11" s="40"/>
      <c r="C11" s="40"/>
      <c r="E11" s="2"/>
      <c r="G11" s="69"/>
    </row>
    <row r="12" spans="1:11" s="14" customFormat="1" ht="45" customHeight="1" thickBot="1">
      <c r="A12" s="39"/>
      <c r="B12" s="292" t="s">
        <v>196</v>
      </c>
      <c r="C12" s="293"/>
      <c r="E12" s="42"/>
      <c r="G12" s="74" t="str">
        <f>'2) Papper och digitala medier'!C7</f>
        <v>-</v>
      </c>
      <c r="I12" s="18" t="s">
        <v>195</v>
      </c>
      <c r="K12" s="283" t="s">
        <v>194</v>
      </c>
    </row>
    <row r="13" spans="1:11" s="1" customFormat="1" ht="5.0999999999999996" customHeight="1" thickBot="1">
      <c r="A13" s="39"/>
      <c r="B13" s="58"/>
      <c r="C13" s="197"/>
      <c r="E13" s="2"/>
      <c r="G13" s="71"/>
      <c r="K13" s="284"/>
    </row>
    <row r="14" spans="1:11" s="1" customFormat="1" ht="45" customHeight="1" thickBot="1">
      <c r="A14" s="41"/>
      <c r="B14" s="290" t="s">
        <v>193</v>
      </c>
      <c r="C14" s="291"/>
      <c r="E14" s="43"/>
      <c r="G14" s="74" t="str">
        <f>'2) Papper och digitala medier'!C10</f>
        <v>-</v>
      </c>
      <c r="I14" s="17" t="s">
        <v>192</v>
      </c>
      <c r="K14" s="285"/>
    </row>
    <row r="15" spans="1:11" s="1" customFormat="1" ht="5.0999999999999996" customHeight="1">
      <c r="A15" s="39"/>
      <c r="B15" s="40"/>
      <c r="C15" s="40"/>
      <c r="E15" s="2"/>
      <c r="G15" s="71"/>
    </row>
    <row r="16" spans="1:11" s="14" customFormat="1" ht="24.95" customHeight="1">
      <c r="A16" s="39"/>
      <c r="B16" s="61" t="s">
        <v>191</v>
      </c>
      <c r="C16" s="63" t="s">
        <v>190</v>
      </c>
      <c r="G16" s="71"/>
    </row>
    <row r="17" spans="1:11" s="1" customFormat="1" ht="5.0999999999999996" customHeight="1" thickBot="1">
      <c r="A17" s="39"/>
      <c r="B17" s="40"/>
      <c r="C17" s="40"/>
      <c r="E17" s="2"/>
      <c r="G17" s="71"/>
    </row>
    <row r="18" spans="1:11" s="1" customFormat="1" ht="54.95" customHeight="1" thickBot="1">
      <c r="A18" s="41"/>
      <c r="B18" s="292" t="s">
        <v>189</v>
      </c>
      <c r="C18" s="293"/>
      <c r="E18" s="5"/>
      <c r="G18" s="74" t="str">
        <f>'3) Mat, dryck, försäljning'!C10</f>
        <v>-</v>
      </c>
      <c r="I18" s="18" t="s">
        <v>188</v>
      </c>
      <c r="J18" s="14"/>
      <c r="K18" s="283" t="s">
        <v>187</v>
      </c>
    </row>
    <row r="19" spans="1:11" s="1" customFormat="1" ht="5.0999999999999996" customHeight="1" thickBot="1">
      <c r="A19" s="39"/>
      <c r="B19" s="196"/>
      <c r="C19" s="197"/>
      <c r="E19" s="44"/>
      <c r="G19" s="71"/>
      <c r="K19" s="284"/>
    </row>
    <row r="20" spans="1:11" s="1" customFormat="1" ht="54.95" customHeight="1" thickBot="1">
      <c r="A20" s="41"/>
      <c r="B20" s="294" t="s">
        <v>186</v>
      </c>
      <c r="C20" s="295"/>
      <c r="E20" s="5"/>
      <c r="G20" s="74" t="str">
        <f>'3) Mat, dryck, försäljning'!C15</f>
        <v>-</v>
      </c>
      <c r="I20" s="18" t="s">
        <v>185</v>
      </c>
      <c r="K20" s="285"/>
    </row>
    <row r="21" spans="1:11" s="1" customFormat="1" ht="5.0999999999999996" customHeight="1">
      <c r="A21" s="39"/>
      <c r="B21" s="45"/>
      <c r="C21" s="46"/>
      <c r="E21" s="2"/>
      <c r="G21" s="71"/>
      <c r="K21" s="199"/>
    </row>
    <row r="22" spans="1:11" s="14" customFormat="1" ht="24.95" customHeight="1">
      <c r="A22" s="39"/>
      <c r="B22" s="61" t="s">
        <v>184</v>
      </c>
      <c r="C22" s="63" t="s">
        <v>183</v>
      </c>
      <c r="E22" s="47"/>
      <c r="F22" s="37"/>
      <c r="G22" s="72"/>
    </row>
    <row r="23" spans="1:11" s="1" customFormat="1" ht="5.0999999999999996" customHeight="1" thickBot="1">
      <c r="A23" s="39"/>
      <c r="B23" s="40"/>
      <c r="C23" s="40"/>
      <c r="E23" s="2"/>
      <c r="G23" s="71"/>
    </row>
    <row r="24" spans="1:11" s="1" customFormat="1" ht="54.95" customHeight="1" thickBot="1">
      <c r="A24" s="48"/>
      <c r="B24" s="292" t="s">
        <v>182</v>
      </c>
      <c r="C24" s="293"/>
      <c r="E24" s="49"/>
      <c r="G24" s="74" t="str">
        <f>'4) Fastighetsförvaltning'!C13</f>
        <v>-</v>
      </c>
      <c r="I24" s="18" t="s">
        <v>181</v>
      </c>
      <c r="K24" s="296" t="s">
        <v>180</v>
      </c>
    </row>
    <row r="25" spans="1:11" s="1" customFormat="1" ht="5.0999999999999996" customHeight="1" thickBot="1">
      <c r="A25" s="39"/>
      <c r="B25" s="59"/>
      <c r="C25" s="60"/>
      <c r="E25" s="2"/>
      <c r="G25" s="71"/>
      <c r="K25" s="297"/>
    </row>
    <row r="26" spans="1:11" s="1" customFormat="1" ht="54.95" customHeight="1" thickBot="1">
      <c r="A26" s="39"/>
      <c r="B26" s="294" t="s">
        <v>179</v>
      </c>
      <c r="C26" s="295"/>
      <c r="E26" s="2"/>
      <c r="G26" s="74" t="str">
        <f>'4) Fastighetsförvaltning'!C19</f>
        <v>-</v>
      </c>
      <c r="I26" s="18" t="s">
        <v>178</v>
      </c>
      <c r="K26" s="298"/>
    </row>
    <row r="27" spans="1:11" s="1" customFormat="1" ht="5.0999999999999996" customHeight="1">
      <c r="A27" s="39"/>
      <c r="B27" s="40"/>
      <c r="C27" s="40"/>
      <c r="E27" s="2"/>
      <c r="G27" s="71"/>
    </row>
    <row r="28" spans="1:11" s="14" customFormat="1" ht="24.95" customHeight="1">
      <c r="A28" s="39"/>
      <c r="B28" s="61" t="s">
        <v>177</v>
      </c>
      <c r="C28" s="63" t="s">
        <v>176</v>
      </c>
      <c r="G28" s="71"/>
    </row>
    <row r="29" spans="1:11" s="1" customFormat="1" ht="5.0999999999999996" customHeight="1" thickBot="1">
      <c r="A29" s="39"/>
      <c r="B29" s="40"/>
      <c r="C29" s="40"/>
      <c r="E29" s="2"/>
      <c r="G29" s="71"/>
    </row>
    <row r="30" spans="1:11" s="1" customFormat="1" ht="54.95" customHeight="1" thickBot="1">
      <c r="A30" s="41"/>
      <c r="B30" s="281" t="s">
        <v>175</v>
      </c>
      <c r="C30" s="282"/>
      <c r="E30" s="5"/>
      <c r="G30" s="74" t="str">
        <f>'5) Avfall'!C12</f>
        <v>-</v>
      </c>
      <c r="I30" s="18" t="s">
        <v>174</v>
      </c>
      <c r="K30" s="22" t="s">
        <v>173</v>
      </c>
    </row>
    <row r="31" spans="1:11" s="1" customFormat="1" ht="5.0999999999999996" customHeight="1">
      <c r="A31" s="39"/>
      <c r="B31" s="40"/>
      <c r="C31" s="40"/>
      <c r="E31" s="2"/>
      <c r="G31" s="71"/>
    </row>
    <row r="32" spans="1:11" s="14" customFormat="1" ht="24.95" customHeight="1">
      <c r="A32" s="39"/>
      <c r="B32" s="61" t="s">
        <v>172</v>
      </c>
      <c r="C32" s="63" t="s">
        <v>171</v>
      </c>
      <c r="G32" s="71"/>
    </row>
    <row r="33" spans="1:11" s="1" customFormat="1" ht="5.0999999999999996" customHeight="1" thickBot="1">
      <c r="A33" s="39"/>
      <c r="B33" s="40"/>
      <c r="C33" s="40"/>
      <c r="E33" s="2"/>
      <c r="G33" s="71"/>
    </row>
    <row r="34" spans="1:11" s="1" customFormat="1" ht="54.95" customHeight="1" thickBot="1">
      <c r="A34" s="41"/>
      <c r="B34" s="292" t="s">
        <v>170</v>
      </c>
      <c r="C34" s="293"/>
      <c r="E34" s="5"/>
      <c r="G34" s="74" t="str">
        <f>'6) Resor'!C12</f>
        <v>-</v>
      </c>
      <c r="I34" s="18" t="s">
        <v>169</v>
      </c>
      <c r="J34" s="14"/>
      <c r="K34" s="283" t="s">
        <v>168</v>
      </c>
    </row>
    <row r="35" spans="1:11" s="1" customFormat="1" ht="5.0999999999999996" customHeight="1" thickBot="1">
      <c r="A35" s="39"/>
      <c r="B35" s="58"/>
      <c r="C35" s="197"/>
      <c r="E35" s="2"/>
      <c r="G35" s="71"/>
      <c r="K35" s="284"/>
    </row>
    <row r="36" spans="1:11" s="1" customFormat="1" ht="48" customHeight="1" thickBot="1">
      <c r="A36" s="41"/>
      <c r="B36" s="300" t="s">
        <v>167</v>
      </c>
      <c r="C36" s="301"/>
      <c r="E36" s="5"/>
      <c r="G36" s="74" t="str">
        <f>'6) Resor'!C18</f>
        <v>-</v>
      </c>
      <c r="I36" s="18" t="s">
        <v>166</v>
      </c>
      <c r="K36" s="284"/>
    </row>
    <row r="37" spans="1:11" s="1" customFormat="1" ht="5.0999999999999996" customHeight="1" thickBot="1">
      <c r="A37" s="39"/>
      <c r="B37" s="196"/>
      <c r="C37" s="197"/>
      <c r="E37" s="44"/>
      <c r="G37" s="71"/>
      <c r="K37" s="284"/>
    </row>
    <row r="38" spans="1:11" s="1" customFormat="1" ht="48" customHeight="1" thickBot="1">
      <c r="A38" s="41"/>
      <c r="B38" s="294" t="s">
        <v>165</v>
      </c>
      <c r="C38" s="295"/>
      <c r="E38" s="5"/>
      <c r="G38" s="74" t="str">
        <f>'6) Resor'!C24</f>
        <v>-</v>
      </c>
      <c r="I38" s="18" t="s">
        <v>164</v>
      </c>
      <c r="K38" s="285"/>
    </row>
    <row r="39" spans="1:11" s="1" customFormat="1" ht="5.0999999999999996" customHeight="1">
      <c r="A39" s="39"/>
      <c r="B39" s="40"/>
      <c r="C39" s="40"/>
      <c r="E39" s="2"/>
      <c r="G39" s="71"/>
    </row>
    <row r="40" spans="1:11" s="14" customFormat="1" ht="24.95" customHeight="1">
      <c r="A40" s="39"/>
      <c r="B40" s="61" t="s">
        <v>163</v>
      </c>
      <c r="C40" s="63" t="s">
        <v>162</v>
      </c>
      <c r="G40" s="71"/>
    </row>
    <row r="41" spans="1:11" s="1" customFormat="1" ht="5.0999999999999996" customHeight="1" thickBot="1">
      <c r="A41" s="39"/>
      <c r="B41" s="40"/>
      <c r="C41" s="40"/>
      <c r="E41" s="2"/>
      <c r="G41" s="71"/>
    </row>
    <row r="42" spans="1:11" s="1" customFormat="1" ht="45" customHeight="1" thickBot="1">
      <c r="A42" s="41"/>
      <c r="B42" s="302" t="s">
        <v>161</v>
      </c>
      <c r="C42" s="303"/>
      <c r="E42" s="5"/>
      <c r="G42" s="74" t="str">
        <f>'7) Avtal'!C10</f>
        <v>-</v>
      </c>
      <c r="I42" s="18" t="s">
        <v>160</v>
      </c>
      <c r="K42" s="22" t="s">
        <v>159</v>
      </c>
    </row>
    <row r="43" spans="1:11" s="1" customFormat="1" ht="9.9499999999999993" customHeight="1">
      <c r="A43" s="39"/>
      <c r="B43" s="40"/>
      <c r="C43" s="40"/>
    </row>
    <row r="44" spans="1:11" s="1" customFormat="1" ht="50.1" customHeight="1">
      <c r="A44" s="39"/>
      <c r="B44" s="40"/>
      <c r="C44" s="50"/>
    </row>
    <row r="45" spans="1:11" s="1" customFormat="1" ht="9.9499999999999993" customHeight="1">
      <c r="A45" s="39"/>
      <c r="B45" s="51"/>
      <c r="C45" s="51"/>
    </row>
    <row r="47" spans="1:11" ht="68.099999999999994" customHeight="1">
      <c r="B47" s="299"/>
      <c r="C47" s="299"/>
    </row>
    <row r="48" spans="1:11" ht="50.1" customHeight="1">
      <c r="C48" s="52"/>
    </row>
    <row r="49" spans="3:10" ht="66" customHeight="1">
      <c r="C49" s="52"/>
    </row>
    <row r="50" spans="3:10" ht="50.1" customHeight="1">
      <c r="C50" s="52"/>
    </row>
    <row r="51" spans="3:10" ht="50.1" customHeight="1">
      <c r="C51" s="52"/>
    </row>
    <row r="52" spans="3:10" ht="50.1" customHeight="1">
      <c r="C52" s="52"/>
    </row>
    <row r="53" spans="3:10" ht="50.1" customHeight="1">
      <c r="C53" s="52"/>
    </row>
    <row r="54" spans="3:10" ht="50.1" customHeight="1">
      <c r="C54" s="52"/>
    </row>
    <row r="55" spans="3:10" ht="50.1" customHeight="1">
      <c r="C55" s="52"/>
    </row>
    <row r="56" spans="3:10" ht="50.1" customHeight="1">
      <c r="C56" s="52"/>
    </row>
    <row r="57" spans="3:10" ht="50.1" customHeight="1">
      <c r="C57" s="52"/>
    </row>
    <row r="58" spans="3:10" ht="50.1" customHeight="1">
      <c r="C58" s="52"/>
      <c r="I58" s="53"/>
      <c r="J58" s="53"/>
    </row>
    <row r="59" spans="3:10" ht="50.1" customHeight="1">
      <c r="C59" s="52"/>
    </row>
    <row r="60" spans="3:10" ht="87" customHeight="1">
      <c r="C60" s="52"/>
    </row>
    <row r="61" spans="3:10" ht="50.1" customHeight="1">
      <c r="C61" s="52"/>
    </row>
    <row r="62" spans="3:10" ht="101.1" customHeight="1">
      <c r="C62" s="52"/>
    </row>
    <row r="63" spans="3:10" ht="72" customHeight="1">
      <c r="C63" s="52"/>
    </row>
    <row r="64" spans="3:10" ht="50.1" customHeight="1">
      <c r="C64" s="52"/>
    </row>
    <row r="65" spans="3:3" ht="50.1" customHeight="1">
      <c r="C65" s="52"/>
    </row>
    <row r="66" spans="3:3" ht="69.95" customHeight="1">
      <c r="C66" s="52"/>
    </row>
    <row r="67" spans="3:3" ht="50.1" customHeight="1"/>
    <row r="69" spans="3:3">
      <c r="C69" s="54"/>
    </row>
    <row r="70" spans="3:3" ht="75" customHeight="1"/>
    <row r="71" spans="3:3" ht="50.1" customHeight="1">
      <c r="C71" s="54"/>
    </row>
    <row r="72" spans="3:3" s="55" customFormat="1" ht="50.1" customHeight="1"/>
    <row r="73" spans="3:3" s="55" customFormat="1" ht="50.1" customHeight="1">
      <c r="C73" s="195"/>
    </row>
    <row r="75" spans="3:3" ht="50.1" customHeight="1">
      <c r="C75" s="54"/>
    </row>
    <row r="76" spans="3:3" ht="50.1" customHeight="1"/>
  </sheetData>
  <mergeCells count="21">
    <mergeCell ref="B47:C47"/>
    <mergeCell ref="B34:C34"/>
    <mergeCell ref="K34:K38"/>
    <mergeCell ref="B36:C36"/>
    <mergeCell ref="B38:C38"/>
    <mergeCell ref="B42:C42"/>
    <mergeCell ref="B30:C30"/>
    <mergeCell ref="K18:K20"/>
    <mergeCell ref="E2:G2"/>
    <mergeCell ref="I2:K2"/>
    <mergeCell ref="B6:C6"/>
    <mergeCell ref="K6:K8"/>
    <mergeCell ref="B8:C8"/>
    <mergeCell ref="B12:C12"/>
    <mergeCell ref="K12:K14"/>
    <mergeCell ref="B14:C14"/>
    <mergeCell ref="B26:C26"/>
    <mergeCell ref="K24:K26"/>
    <mergeCell ref="B18:C18"/>
    <mergeCell ref="B20:C20"/>
    <mergeCell ref="B24:C24"/>
  </mergeCell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D320-A4D5-3145-B84F-3A7A45DD29B5}">
  <sheetPr>
    <tabColor theme="7" tint="0.39997558519241921"/>
  </sheetPr>
  <dimension ref="A2:K76"/>
  <sheetViews>
    <sheetView showGridLines="0" topLeftCell="A26" zoomScale="85" zoomScaleNormal="100" workbookViewId="0">
      <selection activeCell="B6" sqref="B6:C6"/>
    </sheetView>
  </sheetViews>
  <sheetFormatPr defaultColWidth="11" defaultRowHeight="15.75"/>
  <cols>
    <col min="1" max="2" width="10.875" customWidth="1"/>
    <col min="3" max="3" width="90.875" style="195" customWidth="1"/>
    <col min="4" max="4" width="1" customWidth="1"/>
    <col min="5" max="5" width="8.375" customWidth="1"/>
    <col min="6" max="6" width="1" customWidth="1"/>
    <col min="7" max="7" width="10.875" customWidth="1"/>
    <col min="8" max="8" width="1.875" customWidth="1"/>
    <col min="9" max="9" width="19.625" customWidth="1"/>
    <col min="10" max="10" width="1.875" customWidth="1"/>
    <col min="11" max="11" width="30.875" customWidth="1"/>
  </cols>
  <sheetData>
    <row r="2" spans="1:11" ht="75" customHeight="1">
      <c r="B2" s="15" t="s">
        <v>222</v>
      </c>
      <c r="C2" s="33"/>
      <c r="E2" s="286" t="s">
        <v>207</v>
      </c>
      <c r="F2" s="286"/>
      <c r="G2" s="286"/>
      <c r="H2" s="13"/>
      <c r="I2" s="287" t="s">
        <v>206</v>
      </c>
      <c r="J2" s="287"/>
      <c r="K2" s="287"/>
    </row>
    <row r="3" spans="1:11" ht="5.0999999999999996" customHeight="1"/>
    <row r="4" spans="1:11" s="13" customFormat="1" ht="24.95" customHeight="1">
      <c r="A4" s="34"/>
      <c r="B4" s="61" t="s">
        <v>205</v>
      </c>
      <c r="C4" s="62" t="s">
        <v>221</v>
      </c>
      <c r="D4" s="35"/>
      <c r="E4" s="36"/>
      <c r="F4" s="37"/>
      <c r="G4" s="38"/>
      <c r="H4" s="37"/>
      <c r="K4"/>
    </row>
    <row r="5" spans="1:11" s="1" customFormat="1" ht="5.0999999999999996" customHeight="1" thickBot="1">
      <c r="A5" s="39"/>
      <c r="B5" s="40"/>
      <c r="C5" s="40"/>
    </row>
    <row r="6" spans="1:11" s="1" customFormat="1" ht="54.95" customHeight="1" thickBot="1">
      <c r="A6" s="41"/>
      <c r="B6" s="288" t="s">
        <v>589</v>
      </c>
      <c r="C6" s="289"/>
      <c r="E6" s="5"/>
      <c r="G6" s="68" t="str">
        <f>'1) Organisation'!F14</f>
        <v>-</v>
      </c>
      <c r="I6" s="18" t="s">
        <v>202</v>
      </c>
      <c r="J6" s="14"/>
      <c r="K6" s="283" t="s">
        <v>201</v>
      </c>
    </row>
    <row r="7" spans="1:11" s="1" customFormat="1" ht="5.0999999999999996" customHeight="1" thickBot="1">
      <c r="A7" s="39"/>
      <c r="B7" s="56"/>
      <c r="C7" s="57"/>
      <c r="E7" s="2"/>
      <c r="G7" s="69"/>
      <c r="K7" s="284"/>
    </row>
    <row r="8" spans="1:11" s="1" customFormat="1" ht="54.95" customHeight="1" thickBot="1">
      <c r="A8" s="41"/>
      <c r="B8" s="290" t="s">
        <v>220</v>
      </c>
      <c r="C8" s="291"/>
      <c r="E8" s="5"/>
      <c r="G8" s="70" t="str">
        <f>'1) Organisation'!F22</f>
        <v>-</v>
      </c>
      <c r="I8" s="18" t="s">
        <v>199</v>
      </c>
      <c r="K8" s="285"/>
    </row>
    <row r="9" spans="1:11" s="1" customFormat="1" ht="5.0999999999999996" customHeight="1">
      <c r="A9" s="39"/>
      <c r="B9" s="40"/>
      <c r="C9" s="40"/>
      <c r="E9" s="2"/>
      <c r="G9" s="69"/>
    </row>
    <row r="10" spans="1:11" s="14" customFormat="1" ht="24.95" customHeight="1">
      <c r="A10" s="39"/>
      <c r="B10" s="61" t="s">
        <v>198</v>
      </c>
      <c r="C10" s="63" t="s">
        <v>197</v>
      </c>
      <c r="G10" s="69"/>
    </row>
    <row r="11" spans="1:11" s="1" customFormat="1" ht="5.0999999999999996" customHeight="1" thickBot="1">
      <c r="A11" s="39"/>
      <c r="B11" s="40"/>
      <c r="C11" s="40"/>
      <c r="E11" s="2"/>
      <c r="G11" s="69"/>
    </row>
    <row r="12" spans="1:11" s="14" customFormat="1" ht="45" customHeight="1" thickBot="1">
      <c r="A12" s="39"/>
      <c r="B12" s="292" t="s">
        <v>219</v>
      </c>
      <c r="C12" s="293"/>
      <c r="E12" s="42"/>
      <c r="G12" s="70" t="str">
        <f>'2) Papper och digitala medier'!F7</f>
        <v>-</v>
      </c>
      <c r="I12" s="18" t="s">
        <v>195</v>
      </c>
      <c r="K12" s="283" t="s">
        <v>194</v>
      </c>
    </row>
    <row r="13" spans="1:11" s="1" customFormat="1" ht="5.0999999999999996" customHeight="1" thickBot="1">
      <c r="A13" s="39"/>
      <c r="B13" s="58"/>
      <c r="C13" s="197"/>
      <c r="E13" s="2"/>
      <c r="G13" s="71"/>
      <c r="K13" s="284"/>
    </row>
    <row r="14" spans="1:11" s="1" customFormat="1" ht="45" customHeight="1" thickBot="1">
      <c r="A14" s="41"/>
      <c r="B14" s="290" t="s">
        <v>218</v>
      </c>
      <c r="C14" s="291"/>
      <c r="E14" s="43"/>
      <c r="G14" s="70" t="str">
        <f>'2) Papper och digitala medier'!F10</f>
        <v>-</v>
      </c>
      <c r="I14" s="17" t="s">
        <v>192</v>
      </c>
      <c r="K14" s="285"/>
    </row>
    <row r="15" spans="1:11" s="1" customFormat="1" ht="5.0999999999999996" customHeight="1">
      <c r="A15" s="39"/>
      <c r="B15" s="40"/>
      <c r="C15" s="40"/>
      <c r="E15" s="2"/>
      <c r="G15" s="71"/>
    </row>
    <row r="16" spans="1:11" s="14" customFormat="1" ht="24.95" customHeight="1">
      <c r="A16" s="39"/>
      <c r="B16" s="61" t="s">
        <v>191</v>
      </c>
      <c r="C16" s="63" t="s">
        <v>190</v>
      </c>
      <c r="G16" s="71"/>
    </row>
    <row r="17" spans="1:11" s="1" customFormat="1" ht="5.0999999999999996" customHeight="1" thickBot="1">
      <c r="A17" s="39"/>
      <c r="B17" s="40"/>
      <c r="C17" s="40"/>
      <c r="E17" s="2"/>
      <c r="G17" s="71"/>
    </row>
    <row r="18" spans="1:11" s="1" customFormat="1" ht="54.95" customHeight="1" thickBot="1">
      <c r="A18" s="41"/>
      <c r="B18" s="292" t="s">
        <v>217</v>
      </c>
      <c r="C18" s="293"/>
      <c r="E18" s="5"/>
      <c r="G18" s="70" t="str">
        <f>'3) Mat, dryck, försäljning'!F10</f>
        <v>-</v>
      </c>
      <c r="I18" s="18" t="s">
        <v>188</v>
      </c>
      <c r="J18" s="14"/>
      <c r="K18" s="283" t="s">
        <v>187</v>
      </c>
    </row>
    <row r="19" spans="1:11" s="1" customFormat="1" ht="5.0999999999999996" customHeight="1" thickBot="1">
      <c r="A19" s="39"/>
      <c r="B19" s="196"/>
      <c r="C19" s="197"/>
      <c r="E19" s="44"/>
      <c r="G19" s="71"/>
      <c r="K19" s="284"/>
    </row>
    <row r="20" spans="1:11" s="1" customFormat="1" ht="54.95" customHeight="1" thickBot="1">
      <c r="A20" s="41"/>
      <c r="B20" s="294" t="s">
        <v>216</v>
      </c>
      <c r="C20" s="295"/>
      <c r="E20" s="5"/>
      <c r="G20" s="70" t="str">
        <f>'3) Mat, dryck, försäljning'!F15</f>
        <v>-</v>
      </c>
      <c r="I20" s="18" t="s">
        <v>185</v>
      </c>
      <c r="K20" s="285"/>
    </row>
    <row r="21" spans="1:11" s="1" customFormat="1" ht="5.0999999999999996" customHeight="1">
      <c r="A21" s="39"/>
      <c r="B21" s="45"/>
      <c r="C21" s="46"/>
      <c r="E21" s="2"/>
      <c r="G21" s="71"/>
      <c r="K21" s="199"/>
    </row>
    <row r="22" spans="1:11" s="14" customFormat="1" ht="24.95" customHeight="1">
      <c r="A22" s="39"/>
      <c r="B22" s="61" t="s">
        <v>184</v>
      </c>
      <c r="C22" s="63" t="s">
        <v>183</v>
      </c>
      <c r="E22" s="47"/>
      <c r="F22" s="37"/>
      <c r="G22" s="72"/>
    </row>
    <row r="23" spans="1:11" s="1" customFormat="1" ht="5.0999999999999996" customHeight="1" thickBot="1">
      <c r="A23" s="39"/>
      <c r="B23" s="40"/>
      <c r="C23" s="40"/>
      <c r="E23" s="2"/>
      <c r="G23" s="71"/>
    </row>
    <row r="24" spans="1:11" s="1" customFormat="1" ht="54.95" customHeight="1" thickBot="1">
      <c r="A24" s="48"/>
      <c r="B24" s="292" t="s">
        <v>215</v>
      </c>
      <c r="C24" s="293"/>
      <c r="E24" s="49"/>
      <c r="G24" s="70" t="str">
        <f>'4) Fastighetsförvaltning'!F13</f>
        <v>-</v>
      </c>
      <c r="I24" s="18" t="s">
        <v>181</v>
      </c>
      <c r="K24" s="296" t="s">
        <v>180</v>
      </c>
    </row>
    <row r="25" spans="1:11" s="1" customFormat="1" ht="5.0999999999999996" customHeight="1" thickBot="1">
      <c r="A25" s="39"/>
      <c r="B25" s="59"/>
      <c r="C25" s="60"/>
      <c r="E25" s="2"/>
      <c r="G25" s="71"/>
      <c r="K25" s="297"/>
    </row>
    <row r="26" spans="1:11" s="1" customFormat="1" ht="54.95" customHeight="1" thickBot="1">
      <c r="A26" s="39"/>
      <c r="B26" s="294" t="s">
        <v>214</v>
      </c>
      <c r="C26" s="295"/>
      <c r="E26" s="2"/>
      <c r="G26" s="70" t="str">
        <f>'4) Fastighetsförvaltning'!F19</f>
        <v>-</v>
      </c>
      <c r="I26" s="18" t="s">
        <v>178</v>
      </c>
      <c r="K26" s="298"/>
    </row>
    <row r="27" spans="1:11" s="1" customFormat="1" ht="5.0999999999999996" customHeight="1">
      <c r="A27" s="39"/>
      <c r="B27" s="40"/>
      <c r="C27" s="40"/>
      <c r="E27" s="2"/>
      <c r="G27" s="71"/>
    </row>
    <row r="28" spans="1:11" s="14" customFormat="1" ht="24.95" customHeight="1">
      <c r="A28" s="39"/>
      <c r="B28" s="61" t="s">
        <v>177</v>
      </c>
      <c r="C28" s="63" t="s">
        <v>176</v>
      </c>
      <c r="G28" s="71"/>
    </row>
    <row r="29" spans="1:11" s="1" customFormat="1" ht="5.0999999999999996" customHeight="1" thickBot="1">
      <c r="A29" s="39"/>
      <c r="B29" s="40"/>
      <c r="C29" s="40"/>
      <c r="E29" s="2"/>
      <c r="G29" s="71"/>
    </row>
    <row r="30" spans="1:11" s="1" customFormat="1" ht="54.95" customHeight="1" thickBot="1">
      <c r="A30" s="41"/>
      <c r="B30" s="281" t="s">
        <v>213</v>
      </c>
      <c r="C30" s="282"/>
      <c r="E30" s="5"/>
      <c r="G30" s="70" t="str">
        <f>'5) Avfall'!F12</f>
        <v>-</v>
      </c>
      <c r="I30" s="18" t="s">
        <v>174</v>
      </c>
      <c r="K30" s="22" t="s">
        <v>173</v>
      </c>
    </row>
    <row r="31" spans="1:11" s="1" customFormat="1" ht="5.0999999999999996" customHeight="1">
      <c r="A31" s="39"/>
      <c r="B31" s="40"/>
      <c r="C31" s="40"/>
      <c r="E31" s="2"/>
      <c r="G31" s="71"/>
    </row>
    <row r="32" spans="1:11" s="14" customFormat="1" ht="24.95" customHeight="1">
      <c r="A32" s="39"/>
      <c r="B32" s="61" t="s">
        <v>172</v>
      </c>
      <c r="C32" s="63" t="s">
        <v>171</v>
      </c>
      <c r="G32" s="71"/>
    </row>
    <row r="33" spans="1:11" s="1" customFormat="1" ht="5.0999999999999996" customHeight="1" thickBot="1">
      <c r="A33" s="39"/>
      <c r="B33" s="40"/>
      <c r="C33" s="40"/>
      <c r="E33" s="2"/>
      <c r="G33" s="71"/>
    </row>
    <row r="34" spans="1:11" s="1" customFormat="1" ht="54.95" customHeight="1" thickBot="1">
      <c r="A34" s="41"/>
      <c r="B34" s="292" t="s">
        <v>212</v>
      </c>
      <c r="C34" s="293"/>
      <c r="E34" s="5"/>
      <c r="G34" s="70" t="str">
        <f>'6) Resor'!F12</f>
        <v>-</v>
      </c>
      <c r="I34" s="18" t="s">
        <v>169</v>
      </c>
      <c r="J34" s="14"/>
      <c r="K34" s="283" t="s">
        <v>168</v>
      </c>
    </row>
    <row r="35" spans="1:11" s="1" customFormat="1" ht="5.0999999999999996" customHeight="1" thickBot="1">
      <c r="A35" s="39"/>
      <c r="B35" s="58"/>
      <c r="C35" s="197"/>
      <c r="E35" s="2"/>
      <c r="G35" s="71"/>
      <c r="K35" s="284"/>
    </row>
    <row r="36" spans="1:11" s="1" customFormat="1" ht="54.95" customHeight="1" thickBot="1">
      <c r="A36" s="41"/>
      <c r="B36" s="300" t="s">
        <v>211</v>
      </c>
      <c r="C36" s="301"/>
      <c r="E36" s="5"/>
      <c r="G36" s="70" t="str">
        <f>'6) Resor'!F18</f>
        <v>-</v>
      </c>
      <c r="I36" s="18" t="s">
        <v>166</v>
      </c>
      <c r="K36" s="284"/>
    </row>
    <row r="37" spans="1:11" s="1" customFormat="1" ht="5.0999999999999996" customHeight="1" thickBot="1">
      <c r="A37" s="39"/>
      <c r="B37" s="196"/>
      <c r="C37" s="197"/>
      <c r="E37" s="44"/>
      <c r="G37" s="71"/>
      <c r="K37" s="284"/>
    </row>
    <row r="38" spans="1:11" s="1" customFormat="1" ht="45" customHeight="1" thickBot="1">
      <c r="A38" s="41"/>
      <c r="B38" s="294" t="s">
        <v>210</v>
      </c>
      <c r="C38" s="295"/>
      <c r="E38" s="5"/>
      <c r="G38" s="70" t="str">
        <f>'6) Resor'!F24</f>
        <v>-</v>
      </c>
      <c r="I38" s="18" t="s">
        <v>164</v>
      </c>
      <c r="K38" s="285"/>
    </row>
    <row r="39" spans="1:11" s="1" customFormat="1" ht="5.0999999999999996" customHeight="1">
      <c r="A39" s="39"/>
      <c r="B39" s="40"/>
      <c r="C39" s="40"/>
      <c r="E39" s="2"/>
      <c r="G39" s="71"/>
    </row>
    <row r="40" spans="1:11" s="14" customFormat="1" ht="24.95" customHeight="1">
      <c r="A40" s="39"/>
      <c r="B40" s="61" t="s">
        <v>163</v>
      </c>
      <c r="C40" s="63" t="s">
        <v>162</v>
      </c>
      <c r="G40" s="71"/>
    </row>
    <row r="41" spans="1:11" s="1" customFormat="1" ht="5.0999999999999996" customHeight="1" thickBot="1">
      <c r="A41" s="39"/>
      <c r="B41" s="40"/>
      <c r="C41" s="40"/>
      <c r="E41" s="2"/>
      <c r="G41" s="71"/>
    </row>
    <row r="42" spans="1:11" s="1" customFormat="1" ht="54.95" customHeight="1" thickBot="1">
      <c r="A42" s="41"/>
      <c r="B42" s="302" t="s">
        <v>209</v>
      </c>
      <c r="C42" s="303"/>
      <c r="E42" s="5"/>
      <c r="G42" s="70" t="str">
        <f>'7) Avtal'!F10</f>
        <v>-</v>
      </c>
      <c r="I42" s="18" t="s">
        <v>160</v>
      </c>
      <c r="K42" s="22" t="s">
        <v>159</v>
      </c>
    </row>
    <row r="43" spans="1:11" s="1" customFormat="1" ht="9.9499999999999993" customHeight="1">
      <c r="A43" s="39"/>
      <c r="B43" s="40"/>
      <c r="C43" s="40"/>
    </row>
    <row r="44" spans="1:11" s="1" customFormat="1" ht="50.1" customHeight="1">
      <c r="A44" s="39"/>
      <c r="B44" s="40"/>
      <c r="C44" s="50"/>
    </row>
    <row r="45" spans="1:11" s="1" customFormat="1" ht="9.9499999999999993" customHeight="1">
      <c r="A45" s="39"/>
      <c r="B45" s="51"/>
      <c r="C45" s="51"/>
    </row>
    <row r="47" spans="1:11" ht="68.099999999999994" customHeight="1">
      <c r="C47" s="52"/>
    </row>
    <row r="48" spans="1:11" ht="50.1" customHeight="1">
      <c r="C48" s="52"/>
    </row>
    <row r="49" spans="3:10" ht="66" customHeight="1">
      <c r="C49" s="52"/>
    </row>
    <row r="50" spans="3:10" ht="50.1" customHeight="1">
      <c r="C50" s="52"/>
    </row>
    <row r="51" spans="3:10" ht="50.1" customHeight="1">
      <c r="C51" s="52"/>
    </row>
    <row r="52" spans="3:10" ht="50.1" customHeight="1">
      <c r="C52" s="52"/>
    </row>
    <row r="53" spans="3:10" ht="50.1" customHeight="1">
      <c r="C53" s="52"/>
    </row>
    <row r="54" spans="3:10" ht="50.1" customHeight="1">
      <c r="C54" s="52"/>
    </row>
    <row r="55" spans="3:10" ht="50.1" customHeight="1">
      <c r="C55" s="52"/>
    </row>
    <row r="56" spans="3:10" ht="50.1" customHeight="1">
      <c r="C56" s="52"/>
    </row>
    <row r="57" spans="3:10" ht="50.1" customHeight="1">
      <c r="C57" s="52"/>
    </row>
    <row r="58" spans="3:10" ht="50.1" customHeight="1">
      <c r="C58" s="52"/>
      <c r="I58" s="53"/>
      <c r="J58" s="53"/>
    </row>
    <row r="59" spans="3:10" ht="50.1" customHeight="1">
      <c r="C59" s="52"/>
    </row>
    <row r="60" spans="3:10" ht="87" customHeight="1">
      <c r="C60" s="52"/>
    </row>
    <row r="61" spans="3:10" ht="50.1" customHeight="1">
      <c r="C61" s="52"/>
    </row>
    <row r="62" spans="3:10" ht="101.1" customHeight="1">
      <c r="C62" s="52"/>
    </row>
    <row r="63" spans="3:10" ht="72" customHeight="1">
      <c r="C63" s="52"/>
    </row>
    <row r="64" spans="3:10" ht="50.1" customHeight="1">
      <c r="C64" s="52"/>
    </row>
    <row r="65" spans="3:3" ht="50.1" customHeight="1">
      <c r="C65" s="52"/>
    </row>
    <row r="66" spans="3:3" ht="69.95" customHeight="1">
      <c r="C66" s="52"/>
    </row>
    <row r="67" spans="3:3" ht="50.1" customHeight="1"/>
    <row r="69" spans="3:3">
      <c r="C69" s="54"/>
    </row>
    <row r="70" spans="3:3" ht="75" customHeight="1"/>
    <row r="71" spans="3:3" ht="50.1" customHeight="1">
      <c r="C71" s="54"/>
    </row>
    <row r="72" spans="3:3" s="55" customFormat="1" ht="50.1" customHeight="1"/>
    <row r="73" spans="3:3" s="55" customFormat="1" ht="50.1" customHeight="1">
      <c r="C73" s="195"/>
    </row>
    <row r="75" spans="3:3" ht="50.1" customHeight="1">
      <c r="C75" s="54"/>
    </row>
    <row r="76" spans="3:3" ht="50.1" customHeight="1"/>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D96D2-BFCC-1747-8333-EECD2F012496}">
  <sheetPr>
    <tabColor theme="9"/>
  </sheetPr>
  <dimension ref="A2:K75"/>
  <sheetViews>
    <sheetView showGridLines="0" topLeftCell="A34" zoomScale="87" zoomScaleNormal="100" workbookViewId="0">
      <selection activeCell="C53" sqref="C53"/>
    </sheetView>
  </sheetViews>
  <sheetFormatPr defaultColWidth="11" defaultRowHeight="15.75"/>
  <cols>
    <col min="1" max="2" width="10.875" customWidth="1"/>
    <col min="3" max="3" width="90.875" style="195" customWidth="1"/>
    <col min="4" max="4" width="1" customWidth="1"/>
    <col min="5" max="5" width="8.375" customWidth="1"/>
    <col min="6" max="6" width="1" customWidth="1"/>
    <col min="7" max="7" width="10.875" customWidth="1"/>
    <col min="8" max="8" width="1.875" customWidth="1"/>
    <col min="9" max="9" width="18.875" customWidth="1"/>
    <col min="10" max="10" width="1.875" customWidth="1"/>
    <col min="11" max="11" width="30.875" customWidth="1"/>
  </cols>
  <sheetData>
    <row r="2" spans="1:11" ht="75" customHeight="1">
      <c r="B2" s="16" t="s">
        <v>240</v>
      </c>
      <c r="C2" s="67"/>
      <c r="E2" s="286" t="s">
        <v>207</v>
      </c>
      <c r="F2" s="286"/>
      <c r="G2" s="286"/>
      <c r="H2" s="13"/>
      <c r="I2" s="287" t="s">
        <v>239</v>
      </c>
      <c r="J2" s="287"/>
      <c r="K2" s="287"/>
    </row>
    <row r="3" spans="1:11" ht="5.0999999999999996" customHeight="1"/>
    <row r="4" spans="1:11" s="13" customFormat="1" ht="24.95" customHeight="1">
      <c r="A4" s="34"/>
      <c r="B4" s="61" t="s">
        <v>205</v>
      </c>
      <c r="C4" s="62" t="s">
        <v>221</v>
      </c>
      <c r="D4" s="35"/>
      <c r="E4" s="36"/>
      <c r="F4" s="37"/>
      <c r="G4" s="38"/>
      <c r="H4" s="37"/>
      <c r="K4"/>
    </row>
    <row r="5" spans="1:11" s="1" customFormat="1" ht="5.0999999999999996" customHeight="1" thickBot="1">
      <c r="A5" s="39"/>
      <c r="B5" s="40"/>
      <c r="C5" s="40"/>
    </row>
    <row r="6" spans="1:11" s="1" customFormat="1" ht="54.95" customHeight="1" thickBot="1">
      <c r="A6" s="41"/>
      <c r="B6" s="288" t="s">
        <v>590</v>
      </c>
      <c r="C6" s="289"/>
      <c r="E6" s="5"/>
      <c r="G6" s="75" t="str">
        <f>'1) Organisation'!I14</f>
        <v>-</v>
      </c>
      <c r="I6" s="18" t="s">
        <v>202</v>
      </c>
      <c r="J6" s="14"/>
      <c r="K6" s="283" t="s">
        <v>201</v>
      </c>
    </row>
    <row r="7" spans="1:11" s="1" customFormat="1" ht="5.0999999999999996" customHeight="1" thickBot="1">
      <c r="A7" s="39"/>
      <c r="B7" s="56"/>
      <c r="C7" s="57"/>
      <c r="E7" s="2"/>
      <c r="G7" s="69"/>
      <c r="K7" s="284"/>
    </row>
    <row r="8" spans="1:11" s="1" customFormat="1" ht="54.95" customHeight="1" thickBot="1">
      <c r="A8" s="41"/>
      <c r="B8" s="290" t="s">
        <v>238</v>
      </c>
      <c r="C8" s="291"/>
      <c r="E8" s="5"/>
      <c r="G8" s="76" t="str">
        <f>'1) Organisation'!I22</f>
        <v>-</v>
      </c>
      <c r="I8" s="18" t="s">
        <v>199</v>
      </c>
      <c r="K8" s="285"/>
    </row>
    <row r="9" spans="1:11" s="1" customFormat="1" ht="5.0999999999999996" customHeight="1">
      <c r="A9" s="39"/>
      <c r="B9" s="40"/>
      <c r="C9" s="40"/>
      <c r="E9" s="2"/>
      <c r="G9" s="69"/>
    </row>
    <row r="10" spans="1:11" s="14" customFormat="1" ht="24.95" customHeight="1">
      <c r="A10" s="39"/>
      <c r="B10" s="61" t="s">
        <v>198</v>
      </c>
      <c r="C10" s="63" t="s">
        <v>197</v>
      </c>
      <c r="G10" s="69"/>
    </row>
    <row r="11" spans="1:11" s="1" customFormat="1" ht="5.0999999999999996" customHeight="1" thickBot="1">
      <c r="A11" s="39"/>
      <c r="B11" s="40"/>
      <c r="C11" s="40"/>
      <c r="E11" s="2"/>
      <c r="G11" s="69"/>
    </row>
    <row r="12" spans="1:11" s="14" customFormat="1" ht="45" customHeight="1" thickBot="1">
      <c r="A12" s="39"/>
      <c r="B12" s="292" t="s">
        <v>237</v>
      </c>
      <c r="C12" s="293"/>
      <c r="E12" s="42"/>
      <c r="G12" s="76" t="str">
        <f>'2) Papper och digitala medier'!I7</f>
        <v>-</v>
      </c>
      <c r="I12" s="18" t="s">
        <v>195</v>
      </c>
      <c r="K12" s="283" t="s">
        <v>194</v>
      </c>
    </row>
    <row r="13" spans="1:11" s="1" customFormat="1" ht="5.0999999999999996" customHeight="1" thickBot="1">
      <c r="A13" s="39"/>
      <c r="B13" s="58"/>
      <c r="C13" s="197"/>
      <c r="E13" s="2"/>
      <c r="G13" s="71"/>
      <c r="K13" s="284"/>
    </row>
    <row r="14" spans="1:11" s="1" customFormat="1" ht="45" customHeight="1" thickBot="1">
      <c r="A14" s="41"/>
      <c r="B14" s="290" t="s">
        <v>236</v>
      </c>
      <c r="C14" s="291"/>
      <c r="E14" s="43"/>
      <c r="G14" s="76" t="str">
        <f>'2) Papper och digitala medier'!I10</f>
        <v>-</v>
      </c>
      <c r="I14" s="17" t="s">
        <v>192</v>
      </c>
      <c r="K14" s="285"/>
    </row>
    <row r="15" spans="1:11" s="1" customFormat="1" ht="5.0999999999999996" customHeight="1">
      <c r="A15" s="39"/>
      <c r="B15" s="40"/>
      <c r="C15" s="40"/>
      <c r="E15" s="2"/>
      <c r="G15" s="71"/>
    </row>
    <row r="16" spans="1:11" s="14" customFormat="1" ht="24.95" customHeight="1">
      <c r="A16" s="39"/>
      <c r="B16" s="61" t="s">
        <v>191</v>
      </c>
      <c r="C16" s="63" t="s">
        <v>190</v>
      </c>
      <c r="G16" s="71"/>
    </row>
    <row r="17" spans="1:11" s="1" customFormat="1" ht="5.0999999999999996" customHeight="1" thickBot="1">
      <c r="A17" s="39"/>
      <c r="B17" s="40"/>
      <c r="C17" s="40"/>
      <c r="E17" s="2"/>
      <c r="G17" s="71"/>
    </row>
    <row r="18" spans="1:11" s="1" customFormat="1" ht="54.95" customHeight="1" thickBot="1">
      <c r="A18" s="41"/>
      <c r="B18" s="292" t="s">
        <v>235</v>
      </c>
      <c r="C18" s="293"/>
      <c r="E18" s="5"/>
      <c r="G18" s="76" t="str">
        <f>'3) Mat, dryck, försäljning'!I10</f>
        <v>-</v>
      </c>
      <c r="I18" s="18" t="s">
        <v>188</v>
      </c>
      <c r="J18" s="14"/>
      <c r="K18" s="283" t="s">
        <v>187</v>
      </c>
    </row>
    <row r="19" spans="1:11" s="1" customFormat="1" ht="5.0999999999999996" customHeight="1" thickBot="1">
      <c r="A19" s="39"/>
      <c r="B19" s="196"/>
      <c r="C19" s="197"/>
      <c r="E19" s="44"/>
      <c r="G19" s="71"/>
      <c r="K19" s="284"/>
    </row>
    <row r="20" spans="1:11" s="1" customFormat="1" ht="54.95" customHeight="1" thickBot="1">
      <c r="A20" s="41"/>
      <c r="B20" s="294" t="s">
        <v>234</v>
      </c>
      <c r="C20" s="295"/>
      <c r="E20" s="5"/>
      <c r="G20" s="76" t="str">
        <f>'3) Mat, dryck, försäljning'!I15</f>
        <v>-</v>
      </c>
      <c r="I20" s="18" t="s">
        <v>185</v>
      </c>
      <c r="K20" s="285"/>
    </row>
    <row r="21" spans="1:11" s="1" customFormat="1" ht="5.0999999999999996" customHeight="1">
      <c r="A21" s="39"/>
      <c r="B21" s="45"/>
      <c r="C21" s="46"/>
      <c r="E21" s="2"/>
      <c r="G21" s="71"/>
      <c r="K21" s="199"/>
    </row>
    <row r="22" spans="1:11" s="14" customFormat="1" ht="24.95" customHeight="1">
      <c r="A22" s="39"/>
      <c r="B22" s="61" t="s">
        <v>184</v>
      </c>
      <c r="C22" s="63" t="s">
        <v>183</v>
      </c>
      <c r="E22" s="47"/>
      <c r="F22" s="37"/>
      <c r="G22" s="72"/>
    </row>
    <row r="23" spans="1:11" s="1" customFormat="1" ht="5.0999999999999996" customHeight="1" thickBot="1">
      <c r="A23" s="39"/>
      <c r="B23" s="40"/>
      <c r="C23" s="40"/>
      <c r="E23" s="2"/>
      <c r="G23" s="71"/>
    </row>
    <row r="24" spans="1:11" s="1" customFormat="1" ht="54.95" customHeight="1" thickBot="1">
      <c r="A24" s="48"/>
      <c r="B24" s="292" t="s">
        <v>233</v>
      </c>
      <c r="C24" s="293"/>
      <c r="E24" s="49"/>
      <c r="G24" s="76" t="str">
        <f>'4) Fastighetsförvaltning'!I13</f>
        <v>-</v>
      </c>
      <c r="I24" s="18" t="s">
        <v>181</v>
      </c>
      <c r="K24" s="296" t="s">
        <v>180</v>
      </c>
    </row>
    <row r="25" spans="1:11" s="1" customFormat="1" ht="5.0999999999999996" customHeight="1" thickBot="1">
      <c r="A25" s="39"/>
      <c r="B25" s="59"/>
      <c r="C25" s="60"/>
      <c r="E25" s="2"/>
      <c r="G25" s="71"/>
      <c r="K25" s="297"/>
    </row>
    <row r="26" spans="1:11" s="1" customFormat="1" ht="54.95" customHeight="1" thickBot="1">
      <c r="A26" s="39"/>
      <c r="B26" s="294" t="s">
        <v>232</v>
      </c>
      <c r="C26" s="295"/>
      <c r="E26" s="2"/>
      <c r="G26" s="76" t="str">
        <f>'4) Fastighetsförvaltning'!I19</f>
        <v>-</v>
      </c>
      <c r="I26" s="18" t="s">
        <v>178</v>
      </c>
      <c r="K26" s="298"/>
    </row>
    <row r="27" spans="1:11" s="1" customFormat="1" ht="5.0999999999999996" customHeight="1">
      <c r="A27" s="39"/>
      <c r="B27" s="40"/>
      <c r="C27" s="40"/>
      <c r="E27" s="2"/>
      <c r="G27" s="71"/>
    </row>
    <row r="28" spans="1:11" s="14" customFormat="1" ht="24.95" customHeight="1">
      <c r="A28" s="39"/>
      <c r="B28" s="61" t="s">
        <v>177</v>
      </c>
      <c r="C28" s="63" t="s">
        <v>176</v>
      </c>
      <c r="G28" s="71"/>
    </row>
    <row r="29" spans="1:11" s="1" customFormat="1" ht="5.0999999999999996" customHeight="1" thickBot="1">
      <c r="A29" s="39"/>
      <c r="B29" s="40"/>
      <c r="C29" s="40"/>
      <c r="E29" s="2"/>
      <c r="G29" s="71"/>
    </row>
    <row r="30" spans="1:11" s="1" customFormat="1" ht="54.95" customHeight="1" thickBot="1">
      <c r="A30" s="41"/>
      <c r="B30" s="281" t="s">
        <v>231</v>
      </c>
      <c r="C30" s="282"/>
      <c r="E30" s="5"/>
      <c r="G30" s="76" t="str">
        <f>'5) Avfall'!I12</f>
        <v>-</v>
      </c>
      <c r="I30" s="18" t="s">
        <v>174</v>
      </c>
      <c r="K30" s="22" t="s">
        <v>173</v>
      </c>
    </row>
    <row r="31" spans="1:11" s="1" customFormat="1" ht="5.0999999999999996" customHeight="1">
      <c r="A31" s="39"/>
      <c r="B31" s="40"/>
      <c r="C31" s="40"/>
      <c r="E31" s="2"/>
      <c r="G31" s="71"/>
    </row>
    <row r="32" spans="1:11" s="14" customFormat="1" ht="24.95" customHeight="1">
      <c r="A32" s="39"/>
      <c r="B32" s="61" t="s">
        <v>172</v>
      </c>
      <c r="C32" s="63" t="s">
        <v>171</v>
      </c>
      <c r="G32" s="71"/>
    </row>
    <row r="33" spans="1:11" s="1" customFormat="1" ht="5.0999999999999996" customHeight="1" thickBot="1">
      <c r="A33" s="39"/>
      <c r="B33" s="40"/>
      <c r="C33" s="40"/>
      <c r="E33" s="2"/>
      <c r="G33" s="71"/>
    </row>
    <row r="34" spans="1:11" s="1" customFormat="1" ht="54.95" customHeight="1" thickBot="1">
      <c r="A34" s="41"/>
      <c r="B34" s="292" t="s">
        <v>230</v>
      </c>
      <c r="C34" s="293"/>
      <c r="E34" s="5"/>
      <c r="G34" s="76" t="str">
        <f>'6) Resor'!I12</f>
        <v>-</v>
      </c>
      <c r="I34" s="18" t="s">
        <v>169</v>
      </c>
      <c r="J34" s="14"/>
      <c r="K34" s="283" t="s">
        <v>168</v>
      </c>
    </row>
    <row r="35" spans="1:11" s="1" customFormat="1" ht="5.0999999999999996" customHeight="1" thickBot="1">
      <c r="A35" s="39"/>
      <c r="B35" s="58"/>
      <c r="C35" s="197"/>
      <c r="E35" s="2"/>
      <c r="G35" s="71"/>
      <c r="K35" s="284"/>
    </row>
    <row r="36" spans="1:11" s="1" customFormat="1" ht="54.95" customHeight="1" thickBot="1">
      <c r="A36" s="41"/>
      <c r="B36" s="300" t="s">
        <v>229</v>
      </c>
      <c r="C36" s="301"/>
      <c r="E36" s="5"/>
      <c r="G36" s="76" t="str">
        <f>'6) Resor'!I18</f>
        <v>-</v>
      </c>
      <c r="I36" s="18" t="s">
        <v>166</v>
      </c>
      <c r="K36" s="284"/>
    </row>
    <row r="37" spans="1:11" s="1" customFormat="1" ht="5.0999999999999996" customHeight="1" thickBot="1">
      <c r="A37" s="39"/>
      <c r="B37" s="196"/>
      <c r="C37" s="197"/>
      <c r="E37" s="44"/>
      <c r="G37" s="71"/>
      <c r="K37" s="284"/>
    </row>
    <row r="38" spans="1:11" s="1" customFormat="1" ht="45" customHeight="1" thickBot="1">
      <c r="A38" s="41"/>
      <c r="B38" s="294" t="s">
        <v>228</v>
      </c>
      <c r="C38" s="295"/>
      <c r="E38" s="5"/>
      <c r="G38" s="76" t="str">
        <f>'6) Resor'!I24</f>
        <v>-</v>
      </c>
      <c r="I38" s="18" t="s">
        <v>164</v>
      </c>
      <c r="K38" s="285"/>
    </row>
    <row r="39" spans="1:11" s="1" customFormat="1" ht="5.0999999999999996" customHeight="1">
      <c r="A39" s="39"/>
      <c r="B39" s="40"/>
      <c r="C39" s="40"/>
      <c r="E39" s="2"/>
      <c r="G39" s="71"/>
    </row>
    <row r="40" spans="1:11" s="14" customFormat="1" ht="24.95" customHeight="1">
      <c r="A40" s="39"/>
      <c r="B40" s="224" t="s">
        <v>163</v>
      </c>
      <c r="C40" s="223" t="s">
        <v>162</v>
      </c>
      <c r="G40" s="71"/>
    </row>
    <row r="41" spans="1:11" s="1" customFormat="1" ht="5.0999999999999996" customHeight="1" thickBot="1">
      <c r="A41" s="39"/>
      <c r="B41" s="40"/>
      <c r="C41" s="40"/>
      <c r="E41" s="2"/>
      <c r="G41" s="71"/>
    </row>
    <row r="42" spans="1:11" s="1" customFormat="1" ht="45" customHeight="1" thickBot="1">
      <c r="A42" s="41"/>
      <c r="B42" s="302" t="s">
        <v>227</v>
      </c>
      <c r="C42" s="303"/>
      <c r="E42" s="5"/>
      <c r="G42" s="76" t="str">
        <f>'7) Avtal'!I10</f>
        <v>-</v>
      </c>
      <c r="I42" s="18" t="s">
        <v>160</v>
      </c>
      <c r="K42" s="22" t="s">
        <v>159</v>
      </c>
    </row>
    <row r="43" spans="1:11" s="1" customFormat="1" ht="9.9499999999999993" customHeight="1">
      <c r="A43" s="39"/>
      <c r="B43" s="40"/>
      <c r="C43" s="40"/>
    </row>
    <row r="44" spans="1:11" s="1" customFormat="1" ht="9.9499999999999993" customHeight="1">
      <c r="A44" s="39"/>
      <c r="C44" s="51"/>
    </row>
    <row r="45" spans="1:11" ht="21">
      <c r="B45" s="77" t="s">
        <v>136</v>
      </c>
    </row>
    <row r="46" spans="1:11" ht="20.100000000000001" customHeight="1">
      <c r="B46" s="78" t="s">
        <v>226</v>
      </c>
      <c r="C46" s="52"/>
    </row>
    <row r="47" spans="1:11" ht="20.100000000000001" customHeight="1">
      <c r="B47" s="78" t="s">
        <v>225</v>
      </c>
      <c r="C47" s="52"/>
    </row>
    <row r="48" spans="1:11" ht="20.100000000000001" customHeight="1">
      <c r="B48" s="78" t="s">
        <v>224</v>
      </c>
      <c r="C48" s="52"/>
    </row>
    <row r="49" spans="2:10" ht="20.100000000000001" customHeight="1">
      <c r="B49" s="78" t="s">
        <v>223</v>
      </c>
      <c r="C49" s="52"/>
    </row>
    <row r="50" spans="2:10" ht="20.100000000000001" customHeight="1">
      <c r="B50" s="78" t="s">
        <v>592</v>
      </c>
      <c r="C50" s="52"/>
    </row>
    <row r="51" spans="2:10" ht="50.1" customHeight="1">
      <c r="B51" s="13"/>
      <c r="C51" s="52"/>
    </row>
    <row r="52" spans="2:10" ht="50.1" customHeight="1">
      <c r="C52" s="52"/>
    </row>
    <row r="53" spans="2:10" ht="50.1" customHeight="1">
      <c r="C53" s="52"/>
    </row>
    <row r="54" spans="2:10" ht="50.1" customHeight="1">
      <c r="C54" s="52"/>
    </row>
    <row r="55" spans="2:10" ht="50.1" customHeight="1">
      <c r="C55" s="52"/>
    </row>
    <row r="56" spans="2:10" ht="50.1" customHeight="1">
      <c r="C56" s="52"/>
    </row>
    <row r="57" spans="2:10" ht="50.1" customHeight="1">
      <c r="C57" s="52"/>
      <c r="I57" s="53"/>
      <c r="J57" s="53"/>
    </row>
    <row r="58" spans="2:10" ht="50.1" customHeight="1">
      <c r="C58" s="52"/>
    </row>
    <row r="59" spans="2:10" ht="87" customHeight="1">
      <c r="C59" s="52"/>
    </row>
    <row r="60" spans="2:10" ht="50.1" customHeight="1">
      <c r="C60" s="52"/>
    </row>
    <row r="61" spans="2:10" ht="101.1" customHeight="1">
      <c r="C61" s="52"/>
    </row>
    <row r="62" spans="2:10" ht="72" customHeight="1">
      <c r="C62" s="52"/>
    </row>
    <row r="63" spans="2:10" ht="50.1" customHeight="1">
      <c r="C63" s="52"/>
    </row>
    <row r="64" spans="2:10" ht="50.1" customHeight="1">
      <c r="C64" s="52"/>
    </row>
    <row r="65" spans="3:3" ht="69.95" customHeight="1">
      <c r="C65" s="52"/>
    </row>
    <row r="66" spans="3:3" ht="50.1" customHeight="1"/>
    <row r="68" spans="3:3">
      <c r="C68" s="54"/>
    </row>
    <row r="69" spans="3:3" ht="75" customHeight="1"/>
    <row r="70" spans="3:3" ht="50.1" customHeight="1">
      <c r="C70" s="54"/>
    </row>
    <row r="71" spans="3:3" s="55" customFormat="1" ht="50.1" customHeight="1"/>
    <row r="72" spans="3:3" s="55" customFormat="1" ht="50.1" customHeight="1">
      <c r="C72" s="195"/>
    </row>
    <row r="74" spans="3:3" ht="50.1" customHeight="1">
      <c r="C74" s="54"/>
    </row>
    <row r="75" spans="3:3" ht="50.1" customHeight="1"/>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5269-8173-D742-A98B-A41920510AB7}">
  <sheetPr>
    <tabColor theme="9" tint="0.59999389629810485"/>
  </sheetPr>
  <dimension ref="B2:K31"/>
  <sheetViews>
    <sheetView showGridLines="0" topLeftCell="A20" zoomScale="131" zoomScaleNormal="100" workbookViewId="0">
      <selection activeCell="C28" sqref="C28"/>
    </sheetView>
  </sheetViews>
  <sheetFormatPr defaultColWidth="10.625" defaultRowHeight="21"/>
  <cols>
    <col min="2" max="2" width="35.875" style="195" customWidth="1"/>
    <col min="3" max="3" width="8.875" style="7" customWidth="1"/>
    <col min="4" max="4" width="2.875" style="1" customWidth="1"/>
    <col min="5" max="5" width="35.875" style="198" customWidth="1"/>
    <col min="6" max="6" width="8.875" style="8" customWidth="1"/>
    <col min="7" max="7" width="2.875" style="198" customWidth="1"/>
    <col min="8" max="8" width="35.875" style="198" customWidth="1"/>
    <col min="9" max="9" width="8.875" style="8" customWidth="1"/>
    <col min="10" max="10" width="2.875" style="198" customWidth="1"/>
    <col min="11" max="11" width="35.875" customWidth="1"/>
  </cols>
  <sheetData>
    <row r="2" spans="2:11" ht="46.5">
      <c r="B2" s="23" t="s">
        <v>265</v>
      </c>
      <c r="C2" s="23"/>
    </row>
    <row r="3" spans="2:11" ht="20.100000000000001" customHeight="1">
      <c r="B3" s="10"/>
      <c r="C3" s="10"/>
    </row>
    <row r="4" spans="2:11" ht="38.1" customHeight="1">
      <c r="B4" s="305" t="s">
        <v>264</v>
      </c>
      <c r="C4" s="305"/>
      <c r="E4" s="306" t="s">
        <v>263</v>
      </c>
      <c r="F4" s="306"/>
      <c r="H4" s="307" t="s">
        <v>262</v>
      </c>
      <c r="I4" s="307"/>
    </row>
    <row r="5" spans="2:11" ht="30.95" customHeight="1">
      <c r="C5" s="24" t="s">
        <v>261</v>
      </c>
    </row>
    <row r="6" spans="2:11">
      <c r="B6" s="19" t="s">
        <v>202</v>
      </c>
    </row>
    <row r="7" spans="2:11" ht="35.1" customHeight="1">
      <c r="B7" s="198" t="s">
        <v>260</v>
      </c>
      <c r="C7" s="29"/>
      <c r="K7" s="27"/>
    </row>
    <row r="8" spans="2:11" ht="35.1" customHeight="1">
      <c r="B8" s="198" t="s">
        <v>259</v>
      </c>
      <c r="C8" s="29"/>
      <c r="F8" s="198"/>
      <c r="H8" s="8"/>
      <c r="I8" s="198"/>
      <c r="J8"/>
    </row>
    <row r="9" spans="2:11" ht="35.1" customHeight="1">
      <c r="B9" s="198" t="s">
        <v>258</v>
      </c>
      <c r="C9" s="29"/>
    </row>
    <row r="10" spans="2:11" ht="35.1" customHeight="1">
      <c r="B10" s="198" t="s">
        <v>257</v>
      </c>
      <c r="C10" s="29"/>
      <c r="E10" s="198" t="s">
        <v>257</v>
      </c>
      <c r="F10" s="30"/>
      <c r="H10" s="198" t="s">
        <v>256</v>
      </c>
      <c r="I10" s="31"/>
    </row>
    <row r="11" spans="2:11" ht="33.950000000000003" customHeight="1">
      <c r="B11" s="198"/>
      <c r="E11" s="198" t="s">
        <v>255</v>
      </c>
      <c r="F11" s="30"/>
      <c r="H11" s="198" t="s">
        <v>254</v>
      </c>
      <c r="I11" s="31"/>
    </row>
    <row r="12" spans="2:11" ht="33.950000000000003" customHeight="1">
      <c r="B12" s="198"/>
      <c r="F12" s="7"/>
      <c r="H12" s="198" t="s">
        <v>253</v>
      </c>
      <c r="I12" s="31"/>
    </row>
    <row r="13" spans="2:11" ht="9.9499999999999993" customHeight="1" thickBot="1">
      <c r="B13" s="198"/>
      <c r="F13" s="7"/>
      <c r="I13" s="7"/>
    </row>
    <row r="14" spans="2:11" ht="33.950000000000003" customHeight="1" thickBot="1">
      <c r="B14" s="28" t="s">
        <v>243</v>
      </c>
      <c r="C14" s="64" t="s">
        <v>1</v>
      </c>
      <c r="E14" s="28" t="s">
        <v>243</v>
      </c>
      <c r="F14" s="32" t="s">
        <v>1</v>
      </c>
      <c r="H14" s="28" t="s">
        <v>243</v>
      </c>
      <c r="I14" s="65" t="s">
        <v>1</v>
      </c>
    </row>
    <row r="15" spans="2:11" ht="9.9499999999999993" customHeight="1">
      <c r="B15" s="28"/>
      <c r="F15" s="7"/>
      <c r="I15" s="7"/>
    </row>
    <row r="16" spans="2:11">
      <c r="B16" s="19" t="s">
        <v>252</v>
      </c>
    </row>
    <row r="17" spans="2:10" ht="45.95" customHeight="1">
      <c r="B17" s="198" t="s">
        <v>251</v>
      </c>
      <c r="C17" s="9"/>
      <c r="E17" s="198" t="s">
        <v>250</v>
      </c>
      <c r="F17" s="30"/>
    </row>
    <row r="18" spans="2:10" ht="44.1" customHeight="1">
      <c r="B18" s="198" t="s">
        <v>249</v>
      </c>
      <c r="C18" s="9"/>
      <c r="E18" s="198" t="s">
        <v>248</v>
      </c>
      <c r="F18" s="30"/>
    </row>
    <row r="19" spans="2:10" ht="80.099999999999994" customHeight="1">
      <c r="B19" s="195" t="s">
        <v>247</v>
      </c>
      <c r="C19" s="9"/>
      <c r="E19" s="198" t="s">
        <v>246</v>
      </c>
      <c r="F19" s="30"/>
      <c r="H19" s="198" t="s">
        <v>245</v>
      </c>
      <c r="I19" s="31"/>
    </row>
    <row r="20" spans="2:10">
      <c r="H20" s="198" t="s">
        <v>244</v>
      </c>
      <c r="I20" s="31"/>
    </row>
    <row r="21" spans="2:10" ht="9.9499999999999993" customHeight="1" thickBot="1"/>
    <row r="22" spans="2:10" ht="32.25" thickBot="1">
      <c r="B22" s="28" t="s">
        <v>243</v>
      </c>
      <c r="C22" s="64" t="s">
        <v>1</v>
      </c>
      <c r="E22" s="28" t="s">
        <v>243</v>
      </c>
      <c r="F22" s="32" t="s">
        <v>1</v>
      </c>
      <c r="H22" s="28" t="s">
        <v>243</v>
      </c>
      <c r="I22" s="65" t="s">
        <v>1</v>
      </c>
    </row>
    <row r="23" spans="2:10" ht="9.9499999999999993" customHeight="1"/>
    <row r="24" spans="2:10">
      <c r="H24" s="26" t="s">
        <v>242</v>
      </c>
    </row>
    <row r="25" spans="2:10" ht="36" customHeight="1">
      <c r="H25" s="304" t="s">
        <v>241</v>
      </c>
      <c r="I25" s="304"/>
    </row>
    <row r="26" spans="2:10" ht="30" customHeight="1">
      <c r="C26" s="226"/>
      <c r="H26" s="304" t="s">
        <v>225</v>
      </c>
      <c r="I26" s="304"/>
    </row>
    <row r="27" spans="2:10" s="1" customFormat="1" ht="20.100000000000001" customHeight="1">
      <c r="B27" s="195"/>
      <c r="C27" s="225"/>
      <c r="E27" s="198"/>
      <c r="F27" s="8"/>
      <c r="G27" s="198"/>
      <c r="H27" s="304" t="s">
        <v>224</v>
      </c>
      <c r="I27" s="304"/>
      <c r="J27" s="198"/>
    </row>
    <row r="28" spans="2:10" s="1" customFormat="1" ht="20.100000000000001" customHeight="1">
      <c r="B28" s="195"/>
      <c r="C28" s="225"/>
      <c r="E28" s="198"/>
      <c r="F28" s="8"/>
      <c r="G28" s="198"/>
      <c r="H28" s="1" t="s">
        <v>223</v>
      </c>
      <c r="I28" s="8"/>
      <c r="J28" s="198"/>
    </row>
    <row r="29" spans="2:10" ht="50.1" customHeight="1">
      <c r="C29" s="225"/>
      <c r="H29" s="304" t="s">
        <v>591</v>
      </c>
      <c r="I29" s="304"/>
    </row>
    <row r="30" spans="2:10">
      <c r="C30" s="225"/>
    </row>
    <row r="31" spans="2:10">
      <c r="C31" s="225"/>
    </row>
  </sheetData>
  <mergeCells count="7">
    <mergeCell ref="H27:I27"/>
    <mergeCell ref="H29:I29"/>
    <mergeCell ref="B4:C4"/>
    <mergeCell ref="E4:F4"/>
    <mergeCell ref="H4:I4"/>
    <mergeCell ref="H25:I25"/>
    <mergeCell ref="H26:I26"/>
  </mergeCells>
  <dataValidations count="3">
    <dataValidation type="list" allowBlank="1" showInputMessage="1" showErrorMessage="1" sqref="F14 C14 I14 F22 C22 I22" xr:uid="{B4C79ABC-13C8-264A-ABAA-5A427A2C3E81}">
      <formula1>"-, √, NO, N/A"</formula1>
    </dataValidation>
    <dataValidation type="list" allowBlank="1" showInputMessage="1" showErrorMessage="1" sqref="C7:C10 C17:C19 F17:F19 I10 F10:F11" xr:uid="{CD4C88ED-0358-314C-BA4F-DBD10D92398C}">
      <formula1>"YES, NO, N/A"</formula1>
    </dataValidation>
    <dataValidation type="list" allowBlank="1" showInputMessage="1" showErrorMessage="1" sqref="C15 F15 I19:I20 F12:F13 I11:I13 I15" xr:uid="{4AB8EAE4-B547-A948-B5FC-D805A2104B1E}">
      <formula1>"YES, NO"</formula1>
    </dataValidation>
  </dataValidation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5E39-B39D-9340-8884-5139F965AE6E}">
  <sheetPr>
    <tabColor theme="9" tint="0.59999389629810485"/>
  </sheetPr>
  <dimension ref="A1:N35"/>
  <sheetViews>
    <sheetView showGridLines="0" zoomScale="85" zoomScaleNormal="175" workbookViewId="0">
      <selection activeCell="K24" sqref="K24:L24"/>
    </sheetView>
  </sheetViews>
  <sheetFormatPr defaultColWidth="8.875" defaultRowHeight="15"/>
  <cols>
    <col min="1" max="1" width="8.875" style="227"/>
    <col min="2" max="2" width="35.875" style="229" customWidth="1"/>
    <col min="3" max="3" width="8.875" style="229" customWidth="1"/>
    <col min="4" max="4" width="2.875" style="229" customWidth="1"/>
    <col min="5" max="5" width="35.875" style="229" customWidth="1"/>
    <col min="6" max="6" width="15.875" style="227" customWidth="1"/>
    <col min="7" max="7" width="2.875" style="227" customWidth="1"/>
    <col min="8" max="8" width="35.875" style="227" customWidth="1"/>
    <col min="9" max="9" width="8.875" style="228" customWidth="1"/>
    <col min="10" max="10" width="2.875" style="227" customWidth="1"/>
    <col min="11" max="11" width="30.875" style="227" customWidth="1"/>
    <col min="12" max="12" width="50.875" style="227" customWidth="1"/>
    <col min="13" max="13" width="45.875" style="227" customWidth="1"/>
    <col min="14" max="14" width="8.5" style="227" customWidth="1"/>
    <col min="15" max="15" width="8.875" style="227" customWidth="1"/>
    <col min="16" max="16384" width="8.875" style="227"/>
  </cols>
  <sheetData>
    <row r="1" spans="1:14">
      <c r="A1" s="249"/>
    </row>
    <row r="2" spans="1:14" ht="46.5">
      <c r="A2" s="249"/>
      <c r="B2" s="25" t="s">
        <v>307</v>
      </c>
      <c r="C2" s="7"/>
      <c r="D2" s="2"/>
      <c r="E2" s="3"/>
      <c r="F2" s="8"/>
      <c r="G2" s="3"/>
      <c r="H2" s="2"/>
      <c r="I2" s="8"/>
      <c r="K2" s="2"/>
    </row>
    <row r="3" spans="1:14" ht="15.95" customHeight="1">
      <c r="A3" s="249"/>
      <c r="B3" s="11"/>
      <c r="C3" s="7"/>
      <c r="D3" s="2"/>
      <c r="E3" s="3"/>
      <c r="F3" s="8"/>
      <c r="G3" s="3"/>
      <c r="H3" s="2"/>
      <c r="I3" s="8"/>
      <c r="K3" s="2"/>
    </row>
    <row r="4" spans="1:14" ht="35.1" customHeight="1">
      <c r="A4" s="249"/>
      <c r="B4" s="305" t="s">
        <v>264</v>
      </c>
      <c r="C4" s="305"/>
      <c r="D4" s="1"/>
      <c r="E4" s="306" t="s">
        <v>263</v>
      </c>
      <c r="F4" s="306"/>
      <c r="G4" s="198"/>
      <c r="H4" s="307" t="s">
        <v>262</v>
      </c>
      <c r="I4" s="307"/>
      <c r="K4" s="2"/>
    </row>
    <row r="5" spans="1:14" ht="15.95" customHeight="1">
      <c r="A5" s="249"/>
      <c r="B5" s="11"/>
      <c r="C5" s="24" t="s">
        <v>306</v>
      </c>
      <c r="D5" s="2"/>
      <c r="E5" s="3"/>
      <c r="F5" s="8"/>
      <c r="G5" s="3"/>
      <c r="H5" s="2"/>
      <c r="I5" s="8"/>
      <c r="K5" s="2"/>
    </row>
    <row r="6" spans="1:14" ht="21.75" thickBot="1">
      <c r="A6" s="249"/>
      <c r="B6" s="19" t="s">
        <v>305</v>
      </c>
      <c r="C6" s="7"/>
      <c r="D6" s="1"/>
      <c r="E6" s="198"/>
      <c r="F6" s="8"/>
      <c r="G6" s="198"/>
      <c r="H6" s="198"/>
      <c r="I6" s="8"/>
      <c r="K6" s="315"/>
    </row>
    <row r="7" spans="1:14" ht="48" thickBot="1">
      <c r="A7" s="249"/>
      <c r="B7" s="195" t="s">
        <v>304</v>
      </c>
      <c r="C7" s="64" t="s">
        <v>1</v>
      </c>
      <c r="D7" s="1"/>
      <c r="E7" s="21" t="s">
        <v>302</v>
      </c>
      <c r="F7" s="32" t="s">
        <v>1</v>
      </c>
      <c r="G7" s="198"/>
      <c r="H7" s="21" t="s">
        <v>301</v>
      </c>
      <c r="I7" s="65" t="s">
        <v>1</v>
      </c>
      <c r="K7" s="315"/>
    </row>
    <row r="8" spans="1:14" ht="9.9499999999999993" customHeight="1">
      <c r="A8" s="249"/>
      <c r="B8" s="195"/>
      <c r="C8" s="7"/>
      <c r="D8" s="1"/>
      <c r="E8" s="198"/>
      <c r="F8" s="8"/>
      <c r="G8" s="198"/>
      <c r="H8" s="198"/>
      <c r="I8" s="8"/>
      <c r="K8" s="20"/>
    </row>
    <row r="9" spans="1:14" ht="21.75" thickBot="1">
      <c r="A9" s="249"/>
      <c r="B9" s="19" t="s">
        <v>192</v>
      </c>
      <c r="C9" s="7"/>
      <c r="D9" s="1"/>
      <c r="E9" s="5"/>
      <c r="F9" s="7"/>
      <c r="G9" s="198"/>
      <c r="H9" s="198"/>
      <c r="I9" s="8"/>
      <c r="K9" s="315"/>
    </row>
    <row r="10" spans="1:14" ht="48" thickBot="1">
      <c r="A10" s="249"/>
      <c r="B10" s="195" t="s">
        <v>303</v>
      </c>
      <c r="C10" s="64" t="s">
        <v>1</v>
      </c>
      <c r="D10" s="1"/>
      <c r="E10" s="21" t="s">
        <v>302</v>
      </c>
      <c r="F10" s="32" t="s">
        <v>1</v>
      </c>
      <c r="G10" s="198"/>
      <c r="H10" s="21" t="s">
        <v>301</v>
      </c>
      <c r="I10" s="65" t="s">
        <v>1</v>
      </c>
      <c r="K10" s="315"/>
    </row>
    <row r="11" spans="1:14">
      <c r="A11" s="249"/>
    </row>
    <row r="12" spans="1:14">
      <c r="A12" s="249"/>
    </row>
    <row r="13" spans="1:14" ht="35.1" customHeight="1">
      <c r="B13" s="246" t="s">
        <v>300</v>
      </c>
      <c r="C13" s="248"/>
      <c r="D13" s="248"/>
      <c r="E13" s="248"/>
      <c r="F13" s="245"/>
      <c r="G13" s="245"/>
      <c r="H13" s="245"/>
      <c r="I13" s="247"/>
      <c r="K13" s="246" t="s">
        <v>593</v>
      </c>
      <c r="L13" s="245"/>
      <c r="M13" s="245"/>
      <c r="N13" s="244"/>
    </row>
    <row r="15" spans="1:14" ht="21">
      <c r="B15" s="238" t="s">
        <v>299</v>
      </c>
      <c r="C15" s="238"/>
      <c r="D15" s="238"/>
      <c r="E15" s="238"/>
      <c r="K15" s="313" t="s">
        <v>298</v>
      </c>
      <c r="L15" s="313"/>
    </row>
    <row r="16" spans="1:14" ht="15" customHeight="1">
      <c r="B16" s="316" t="s">
        <v>276</v>
      </c>
      <c r="C16" s="317"/>
      <c r="D16" s="317"/>
      <c r="E16" s="318"/>
      <c r="F16" s="316" t="s">
        <v>275</v>
      </c>
      <c r="G16" s="317"/>
      <c r="H16" s="318"/>
      <c r="I16" s="234" t="s">
        <v>274</v>
      </c>
      <c r="K16" s="314" t="s">
        <v>276</v>
      </c>
      <c r="L16" s="314"/>
      <c r="M16" s="241" t="s">
        <v>275</v>
      </c>
      <c r="N16" s="234" t="s">
        <v>274</v>
      </c>
    </row>
    <row r="17" spans="1:14" ht="33" customHeight="1">
      <c r="A17" s="240"/>
      <c r="B17" s="319" t="s">
        <v>297</v>
      </c>
      <c r="C17" s="320"/>
      <c r="D17" s="320"/>
      <c r="E17" s="321"/>
      <c r="F17" s="322"/>
      <c r="G17" s="323"/>
      <c r="H17" s="324"/>
      <c r="I17" s="4"/>
      <c r="K17" s="309" t="s">
        <v>296</v>
      </c>
      <c r="L17" s="309"/>
      <c r="M17" s="243"/>
      <c r="N17" s="6"/>
    </row>
    <row r="18" spans="1:14" ht="29.1" customHeight="1">
      <c r="A18" s="240"/>
      <c r="B18" s="319" t="s">
        <v>295</v>
      </c>
      <c r="C18" s="320"/>
      <c r="D18" s="320"/>
      <c r="E18" s="321"/>
      <c r="F18" s="322"/>
      <c r="G18" s="323"/>
      <c r="H18" s="324"/>
      <c r="I18" s="4"/>
      <c r="K18" s="308" t="s">
        <v>294</v>
      </c>
      <c r="L18" s="308"/>
      <c r="M18" s="242"/>
      <c r="N18" s="4"/>
    </row>
    <row r="19" spans="1:14" ht="21.95" customHeight="1">
      <c r="A19" s="240"/>
      <c r="B19" s="319" t="s">
        <v>293</v>
      </c>
      <c r="C19" s="320"/>
      <c r="D19" s="320"/>
      <c r="E19" s="321"/>
      <c r="F19" s="322"/>
      <c r="G19" s="323"/>
      <c r="H19" s="324"/>
      <c r="I19" s="4"/>
      <c r="K19" s="308" t="s">
        <v>292</v>
      </c>
      <c r="L19" s="308"/>
      <c r="M19" s="242"/>
      <c r="N19" s="4"/>
    </row>
    <row r="20" spans="1:14" ht="35.1" customHeight="1">
      <c r="A20" s="240"/>
      <c r="B20" s="319" t="s">
        <v>291</v>
      </c>
      <c r="C20" s="320"/>
      <c r="D20" s="320"/>
      <c r="E20" s="321"/>
      <c r="F20" s="322"/>
      <c r="G20" s="323"/>
      <c r="H20" s="324"/>
      <c r="I20" s="4"/>
      <c r="K20" s="308" t="s">
        <v>290</v>
      </c>
      <c r="L20" s="308"/>
      <c r="M20" s="242"/>
      <c r="N20" s="4"/>
    </row>
    <row r="21" spans="1:14" ht="18" customHeight="1">
      <c r="A21" s="240"/>
      <c r="B21" s="227"/>
      <c r="C21" s="227"/>
      <c r="D21" s="227"/>
      <c r="E21" s="227"/>
      <c r="K21" s="308" t="s">
        <v>289</v>
      </c>
      <c r="L21" s="308"/>
      <c r="M21" s="242"/>
      <c r="N21" s="4"/>
    </row>
    <row r="22" spans="1:14" ht="21">
      <c r="A22" s="240"/>
      <c r="B22" s="238" t="s">
        <v>288</v>
      </c>
      <c r="C22" s="238"/>
      <c r="D22" s="238"/>
      <c r="E22" s="238"/>
      <c r="K22" s="308" t="s">
        <v>287</v>
      </c>
      <c r="L22" s="308"/>
      <c r="M22" s="242"/>
      <c r="N22" s="4"/>
    </row>
    <row r="23" spans="1:14" ht="15.95" customHeight="1">
      <c r="A23" s="240"/>
      <c r="B23" s="316" t="s">
        <v>276</v>
      </c>
      <c r="C23" s="317"/>
      <c r="D23" s="317"/>
      <c r="E23" s="318"/>
      <c r="F23" s="316" t="s">
        <v>275</v>
      </c>
      <c r="G23" s="317"/>
      <c r="H23" s="318"/>
      <c r="I23" s="234" t="s">
        <v>286</v>
      </c>
      <c r="K23" s="308" t="s">
        <v>285</v>
      </c>
      <c r="L23" s="308"/>
      <c r="M23" s="242"/>
      <c r="N23" s="4"/>
    </row>
    <row r="24" spans="1:14" ht="51" customHeight="1">
      <c r="A24" s="240"/>
      <c r="B24" s="319" t="s">
        <v>284</v>
      </c>
      <c r="C24" s="320"/>
      <c r="D24" s="320"/>
      <c r="E24" s="321"/>
      <c r="F24" s="322"/>
      <c r="G24" s="323"/>
      <c r="H24" s="324"/>
      <c r="I24" s="4"/>
      <c r="K24" s="313" t="s">
        <v>283</v>
      </c>
      <c r="L24" s="313"/>
    </row>
    <row r="25" spans="1:14" ht="75" customHeight="1">
      <c r="A25" s="240"/>
      <c r="B25" s="319" t="s">
        <v>282</v>
      </c>
      <c r="C25" s="320"/>
      <c r="D25" s="320"/>
      <c r="E25" s="321"/>
      <c r="F25" s="232"/>
      <c r="G25" s="231"/>
      <c r="H25" s="230"/>
      <c r="I25" s="4"/>
      <c r="K25" s="309" t="s">
        <v>281</v>
      </c>
      <c r="L25" s="309"/>
    </row>
    <row r="26" spans="1:14" ht="18.95" customHeight="1">
      <c r="A26" s="240"/>
      <c r="B26" s="319" t="s">
        <v>280</v>
      </c>
      <c r="C26" s="320"/>
      <c r="D26" s="320"/>
      <c r="E26" s="321"/>
      <c r="F26" s="232"/>
      <c r="G26" s="231"/>
      <c r="H26" s="230"/>
      <c r="I26" s="4"/>
      <c r="K26" s="314" t="s">
        <v>276</v>
      </c>
      <c r="L26" s="314"/>
      <c r="M26" s="241" t="s">
        <v>275</v>
      </c>
      <c r="N26" s="234" t="s">
        <v>274</v>
      </c>
    </row>
    <row r="27" spans="1:14" ht="56.1" customHeight="1">
      <c r="A27" s="240"/>
      <c r="K27" s="308" t="s">
        <v>279</v>
      </c>
      <c r="L27" s="308"/>
      <c r="M27" s="239"/>
      <c r="N27" s="4"/>
    </row>
    <row r="28" spans="1:14" ht="35.1" customHeight="1">
      <c r="B28" s="238" t="s">
        <v>278</v>
      </c>
      <c r="C28" s="238"/>
      <c r="D28" s="238"/>
      <c r="E28" s="238"/>
      <c r="K28" s="308" t="s">
        <v>277</v>
      </c>
      <c r="L28" s="308"/>
      <c r="M28" s="233"/>
      <c r="N28" s="4"/>
    </row>
    <row r="29" spans="1:14" ht="35.1" customHeight="1">
      <c r="B29" s="237" t="s">
        <v>276</v>
      </c>
      <c r="C29" s="236"/>
      <c r="D29" s="236"/>
      <c r="E29" s="235"/>
      <c r="F29" s="237" t="s">
        <v>275</v>
      </c>
      <c r="G29" s="236"/>
      <c r="H29" s="235"/>
      <c r="I29" s="234" t="s">
        <v>274</v>
      </c>
      <c r="K29" s="308" t="s">
        <v>273</v>
      </c>
      <c r="L29" s="308"/>
      <c r="M29" s="233"/>
      <c r="N29" s="4"/>
    </row>
    <row r="30" spans="1:14" ht="33.950000000000003" customHeight="1">
      <c r="B30" s="310" t="s">
        <v>272</v>
      </c>
      <c r="C30" s="311"/>
      <c r="D30" s="311"/>
      <c r="E30" s="312"/>
      <c r="F30" s="232"/>
      <c r="G30" s="231"/>
      <c r="H30" s="230"/>
      <c r="I30" s="4"/>
      <c r="K30" s="308" t="s">
        <v>271</v>
      </c>
      <c r="L30" s="308"/>
      <c r="M30" s="233"/>
      <c r="N30" s="4"/>
    </row>
    <row r="31" spans="1:14" ht="48" customHeight="1">
      <c r="B31" s="310" t="s">
        <v>270</v>
      </c>
      <c r="C31" s="311"/>
      <c r="D31" s="311"/>
      <c r="E31" s="312"/>
      <c r="F31" s="232"/>
      <c r="G31" s="231"/>
      <c r="H31" s="230"/>
      <c r="I31" s="4"/>
      <c r="K31" s="308" t="s">
        <v>269</v>
      </c>
      <c r="L31" s="308"/>
      <c r="M31" s="233"/>
      <c r="N31" s="4"/>
    </row>
    <row r="32" spans="1:14" ht="21.95" customHeight="1">
      <c r="B32" s="310" t="s">
        <v>268</v>
      </c>
      <c r="C32" s="311"/>
      <c r="D32" s="311"/>
      <c r="E32" s="312"/>
      <c r="F32" s="232"/>
      <c r="G32" s="231"/>
      <c r="H32" s="230"/>
      <c r="I32" s="4"/>
    </row>
    <row r="33" spans="2:12" ht="44.1" customHeight="1">
      <c r="B33" s="310" t="s">
        <v>267</v>
      </c>
      <c r="C33" s="311"/>
      <c r="D33" s="311"/>
      <c r="E33" s="312"/>
      <c r="F33" s="232"/>
      <c r="G33" s="231"/>
      <c r="H33" s="230"/>
      <c r="I33" s="4"/>
      <c r="K33" s="309" t="s">
        <v>266</v>
      </c>
      <c r="L33" s="309"/>
    </row>
    <row r="34" spans="2:12" ht="42" customHeight="1">
      <c r="B34" s="227"/>
      <c r="C34" s="227"/>
      <c r="D34" s="227"/>
      <c r="E34" s="227"/>
    </row>
    <row r="35" spans="2:12">
      <c r="B35" s="227"/>
      <c r="C35" s="227"/>
      <c r="D35" s="227"/>
      <c r="E35" s="227"/>
    </row>
  </sheetData>
  <mergeCells count="43">
    <mergeCell ref="B16:E16"/>
    <mergeCell ref="B17:E17"/>
    <mergeCell ref="B18:E18"/>
    <mergeCell ref="B19:E19"/>
    <mergeCell ref="B20:E20"/>
    <mergeCell ref="F16:H16"/>
    <mergeCell ref="F17:H17"/>
    <mergeCell ref="F18:H18"/>
    <mergeCell ref="F19:H19"/>
    <mergeCell ref="F20:H20"/>
    <mergeCell ref="K27:L27"/>
    <mergeCell ref="K19:L19"/>
    <mergeCell ref="B23:E23"/>
    <mergeCell ref="F23:H23"/>
    <mergeCell ref="B24:E24"/>
    <mergeCell ref="B25:E25"/>
    <mergeCell ref="B26:E26"/>
    <mergeCell ref="F24:H24"/>
    <mergeCell ref="K21:L21"/>
    <mergeCell ref="K22:L22"/>
    <mergeCell ref="K24:L24"/>
    <mergeCell ref="K25:L25"/>
    <mergeCell ref="K26:L26"/>
    <mergeCell ref="K23:L23"/>
    <mergeCell ref="K6:K7"/>
    <mergeCell ref="K9:K10"/>
    <mergeCell ref="B4:C4"/>
    <mergeCell ref="E4:F4"/>
    <mergeCell ref="H4:I4"/>
    <mergeCell ref="K15:L15"/>
    <mergeCell ref="K16:L16"/>
    <mergeCell ref="K17:L17"/>
    <mergeCell ref="K18:L18"/>
    <mergeCell ref="K20:L20"/>
    <mergeCell ref="K31:L31"/>
    <mergeCell ref="K33:L33"/>
    <mergeCell ref="B33:E33"/>
    <mergeCell ref="K28:L28"/>
    <mergeCell ref="K29:L29"/>
    <mergeCell ref="B30:E30"/>
    <mergeCell ref="B31:E31"/>
    <mergeCell ref="B32:E32"/>
    <mergeCell ref="K30:L30"/>
  </mergeCells>
  <dataValidations count="3">
    <dataValidation type="list" allowBlank="1" showInputMessage="1" showErrorMessage="1" sqref="I17:I20 I24:I26 I30:I33 N27:N31 N18:N23" xr:uid="{2C2D6A61-FD9E-A544-8AC2-1B6E8F5D9E85}">
      <formula1>"YES, NO, N/A"</formula1>
    </dataValidation>
    <dataValidation type="list" allowBlank="1" showInputMessage="1" showErrorMessage="1" sqref="C7 F7 I7 F10 C10 I10" xr:uid="{42F9ABEB-0CAF-184A-941A-D9154B44D69F}">
      <formula1>"-, √, NO, N/A"</formula1>
    </dataValidation>
    <dataValidation type="list" allowBlank="1" showInputMessage="1" showErrorMessage="1" sqref="N17" xr:uid="{285730F2-76AD-594D-8A11-9D3AE9F457E2}">
      <formula1>"YES, NO"</formula1>
    </dataValidation>
  </dataValidations>
  <hyperlinks>
    <hyperlink ref="K28" r:id="rId1" display="https://www.websitecarbon.com/" xr:uid="{47E519D7-E53D-7E44-A7CC-FA9E4F16FDA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11F5-B938-374C-BDC8-FAE7EA0B13A7}">
  <sheetPr>
    <tabColor theme="9" tint="0.59999389629810485"/>
  </sheetPr>
  <dimension ref="A1:K55"/>
  <sheetViews>
    <sheetView showGridLines="0" topLeftCell="A17" zoomScale="131" zoomScaleNormal="100" workbookViewId="0">
      <selection activeCell="B58" sqref="B58"/>
    </sheetView>
  </sheetViews>
  <sheetFormatPr defaultColWidth="8.875" defaultRowHeight="15"/>
  <cols>
    <col min="1" max="1" width="8.875" style="227"/>
    <col min="2" max="2" width="35.875" style="229" customWidth="1"/>
    <col min="3" max="3" width="8.875" style="229" customWidth="1"/>
    <col min="4" max="4" width="2.875" style="229" customWidth="1"/>
    <col min="5" max="5" width="35.875" style="229" customWidth="1"/>
    <col min="6" max="6" width="8.875" style="229" customWidth="1"/>
    <col min="7" max="7" width="2.875" style="229" customWidth="1"/>
    <col min="8" max="8" width="35.875" style="229" customWidth="1"/>
    <col min="9" max="16384" width="8.875" style="227"/>
  </cols>
  <sheetData>
    <row r="1" spans="1:11">
      <c r="A1" s="249"/>
    </row>
    <row r="2" spans="1:11" ht="46.5">
      <c r="A2" s="249"/>
      <c r="B2" s="254" t="s">
        <v>343</v>
      </c>
      <c r="C2" s="253"/>
      <c r="D2" s="253"/>
      <c r="E2" s="253"/>
    </row>
    <row r="3" spans="1:11" ht="15.95" customHeight="1">
      <c r="A3" s="249"/>
      <c r="B3" s="254"/>
      <c r="C3" s="253"/>
      <c r="D3" s="253"/>
      <c r="E3" s="253"/>
    </row>
    <row r="4" spans="1:11" ht="35.1" customHeight="1">
      <c r="A4" s="249"/>
      <c r="B4" s="305" t="s">
        <v>264</v>
      </c>
      <c r="C4" s="305"/>
      <c r="D4" s="1"/>
      <c r="E4" s="306" t="s">
        <v>263</v>
      </c>
      <c r="F4" s="306"/>
      <c r="G4" s="198"/>
      <c r="H4" s="307" t="s">
        <v>262</v>
      </c>
      <c r="I4" s="307"/>
    </row>
    <row r="5" spans="1:11" ht="15.95" customHeight="1">
      <c r="A5" s="249"/>
      <c r="B5" s="254"/>
      <c r="C5" s="24" t="s">
        <v>306</v>
      </c>
      <c r="D5" s="253"/>
      <c r="E5" s="253"/>
    </row>
    <row r="6" spans="1:11" ht="35.1" customHeight="1">
      <c r="A6" s="249"/>
      <c r="B6" s="19" t="s">
        <v>342</v>
      </c>
      <c r="C6" s="253"/>
      <c r="D6" s="253"/>
      <c r="E6" s="253"/>
    </row>
    <row r="7" spans="1:11" ht="45" customHeight="1">
      <c r="A7" s="249"/>
      <c r="B7" s="195" t="s">
        <v>341</v>
      </c>
      <c r="C7" s="29"/>
      <c r="D7" s="1"/>
      <c r="E7" s="195" t="s">
        <v>341</v>
      </c>
      <c r="F7" s="30"/>
      <c r="G7" s="198"/>
      <c r="H7" s="195" t="s">
        <v>340</v>
      </c>
      <c r="I7" s="31"/>
    </row>
    <row r="8" spans="1:11" ht="47.25">
      <c r="A8" s="249"/>
      <c r="B8" s="195" t="s">
        <v>339</v>
      </c>
      <c r="C8" s="29"/>
      <c r="D8" s="1"/>
      <c r="E8" s="21" t="s">
        <v>302</v>
      </c>
      <c r="F8" s="30"/>
      <c r="G8" s="198"/>
      <c r="H8" s="195" t="s">
        <v>301</v>
      </c>
      <c r="I8" s="31"/>
    </row>
    <row r="9" spans="1:11" ht="9.9499999999999993" customHeight="1" thickBot="1">
      <c r="A9" s="249"/>
      <c r="B9" s="195"/>
      <c r="C9" s="7"/>
      <c r="D9" s="1"/>
      <c r="E9" s="198"/>
      <c r="F9" s="8"/>
      <c r="G9" s="198"/>
      <c r="H9" s="198"/>
      <c r="I9" s="8"/>
    </row>
    <row r="10" spans="1:11" ht="33.950000000000003" customHeight="1" thickBot="1">
      <c r="A10" s="249"/>
      <c r="B10" s="28" t="s">
        <v>243</v>
      </c>
      <c r="C10" s="64" t="s">
        <v>1</v>
      </c>
      <c r="D10" s="1"/>
      <c r="E10" s="28" t="s">
        <v>243</v>
      </c>
      <c r="F10" s="32" t="s">
        <v>1</v>
      </c>
      <c r="G10" s="198"/>
      <c r="H10" s="28" t="s">
        <v>243</v>
      </c>
      <c r="I10" s="65" t="s">
        <v>1</v>
      </c>
      <c r="K10" s="251" t="s">
        <v>337</v>
      </c>
    </row>
    <row r="11" spans="1:11" ht="9.9499999999999993" customHeight="1">
      <c r="A11" s="249"/>
      <c r="B11" s="195"/>
      <c r="C11" s="7"/>
      <c r="D11" s="1"/>
      <c r="E11" s="198"/>
      <c r="F11" s="8"/>
      <c r="G11" s="198"/>
      <c r="H11" s="198"/>
      <c r="I11" s="8"/>
    </row>
    <row r="12" spans="1:11" ht="35.1" customHeight="1">
      <c r="A12" s="249"/>
      <c r="B12" s="19" t="s">
        <v>185</v>
      </c>
      <c r="C12" s="7"/>
      <c r="D12" s="1"/>
      <c r="E12" s="198"/>
      <c r="F12" s="8"/>
      <c r="G12" s="198"/>
      <c r="H12" s="198"/>
      <c r="I12" s="8"/>
    </row>
    <row r="13" spans="1:11" ht="50.1" customHeight="1">
      <c r="A13" s="249"/>
      <c r="B13" s="195" t="s">
        <v>338</v>
      </c>
      <c r="C13" s="29"/>
      <c r="D13" s="1"/>
      <c r="E13" s="21" t="s">
        <v>302</v>
      </c>
      <c r="F13" s="30"/>
      <c r="G13" s="198"/>
      <c r="H13" s="195" t="s">
        <v>301</v>
      </c>
      <c r="I13" s="31"/>
      <c r="K13" s="252"/>
    </row>
    <row r="14" spans="1:11" ht="8.1" customHeight="1" thickBot="1">
      <c r="A14" s="249"/>
      <c r="B14" s="195"/>
      <c r="C14" s="7"/>
      <c r="D14" s="1"/>
      <c r="E14" s="195"/>
      <c r="F14" s="7"/>
      <c r="G14" s="198"/>
      <c r="H14" s="195"/>
      <c r="I14" s="7"/>
    </row>
    <row r="15" spans="1:11" ht="33.950000000000003" customHeight="1" thickBot="1">
      <c r="B15" s="28" t="s">
        <v>243</v>
      </c>
      <c r="C15" s="64" t="s">
        <v>1</v>
      </c>
      <c r="D15" s="1"/>
      <c r="E15" s="28" t="s">
        <v>243</v>
      </c>
      <c r="F15" s="32" t="s">
        <v>1</v>
      </c>
      <c r="G15" s="198"/>
      <c r="H15" s="28" t="s">
        <v>243</v>
      </c>
      <c r="I15" s="65" t="s">
        <v>1</v>
      </c>
      <c r="K15" s="251" t="s">
        <v>337</v>
      </c>
    </row>
    <row r="17" spans="1:9" ht="35.1" customHeight="1">
      <c r="B17" s="246" t="s">
        <v>336</v>
      </c>
      <c r="C17" s="248"/>
      <c r="D17" s="248"/>
      <c r="E17" s="248"/>
      <c r="F17" s="245"/>
      <c r="G17" s="245"/>
      <c r="H17" s="245"/>
      <c r="I17" s="247"/>
    </row>
    <row r="19" spans="1:9" ht="21">
      <c r="B19" s="238" t="s">
        <v>335</v>
      </c>
      <c r="C19" s="238"/>
      <c r="D19" s="238"/>
      <c r="E19" s="238"/>
    </row>
    <row r="20" spans="1:9" ht="15.95" customHeight="1">
      <c r="B20" s="316" t="s">
        <v>276</v>
      </c>
      <c r="C20" s="317"/>
      <c r="D20" s="317"/>
      <c r="E20" s="318"/>
      <c r="F20" s="316" t="s">
        <v>275</v>
      </c>
      <c r="G20" s="317"/>
      <c r="H20" s="318"/>
      <c r="I20" s="234" t="s">
        <v>274</v>
      </c>
    </row>
    <row r="21" spans="1:9" ht="50.1" customHeight="1">
      <c r="A21" s="240"/>
      <c r="B21" s="319" t="s">
        <v>334</v>
      </c>
      <c r="C21" s="320"/>
      <c r="D21" s="320"/>
      <c r="E21" s="321"/>
      <c r="F21" s="322"/>
      <c r="G21" s="323"/>
      <c r="H21" s="324"/>
      <c r="I21" s="4"/>
    </row>
    <row r="22" spans="1:9" ht="50.1" customHeight="1">
      <c r="A22" s="240"/>
      <c r="B22" s="319" t="s">
        <v>333</v>
      </c>
      <c r="C22" s="320"/>
      <c r="D22" s="320"/>
      <c r="E22" s="321"/>
      <c r="F22" s="322"/>
      <c r="G22" s="323"/>
      <c r="H22" s="324"/>
      <c r="I22" s="4"/>
    </row>
    <row r="23" spans="1:9" ht="35.1" customHeight="1">
      <c r="A23" s="240"/>
      <c r="B23" s="319" t="s">
        <v>332</v>
      </c>
      <c r="C23" s="320"/>
      <c r="D23" s="320"/>
      <c r="E23" s="321"/>
      <c r="F23" s="322"/>
      <c r="G23" s="323"/>
      <c r="H23" s="324"/>
      <c r="I23" s="4"/>
    </row>
    <row r="24" spans="1:9" ht="35.1" customHeight="1">
      <c r="A24" s="240"/>
      <c r="B24" s="319" t="s">
        <v>331</v>
      </c>
      <c r="C24" s="320"/>
      <c r="D24" s="320"/>
      <c r="E24" s="321"/>
      <c r="F24" s="322"/>
      <c r="G24" s="323"/>
      <c r="H24" s="324"/>
      <c r="I24" s="4"/>
    </row>
    <row r="25" spans="1:9" ht="35.1" customHeight="1">
      <c r="A25" s="240"/>
      <c r="B25" s="319" t="s">
        <v>330</v>
      </c>
      <c r="C25" s="320"/>
      <c r="D25" s="320"/>
      <c r="E25" s="321"/>
      <c r="F25" s="322"/>
      <c r="G25" s="323"/>
      <c r="H25" s="324"/>
      <c r="I25" s="4"/>
    </row>
    <row r="26" spans="1:9" ht="75" customHeight="1">
      <c r="A26" s="240"/>
      <c r="B26" s="319" t="s">
        <v>329</v>
      </c>
      <c r="C26" s="320"/>
      <c r="D26" s="320"/>
      <c r="E26" s="321"/>
      <c r="F26" s="322"/>
      <c r="G26" s="323"/>
      <c r="H26" s="324"/>
      <c r="I26" s="4"/>
    </row>
    <row r="27" spans="1:9" ht="35.1" customHeight="1">
      <c r="A27" s="240"/>
      <c r="B27" s="310" t="s">
        <v>328</v>
      </c>
      <c r="C27" s="311"/>
      <c r="D27" s="311"/>
      <c r="E27" s="312"/>
      <c r="F27" s="322"/>
      <c r="G27" s="323"/>
      <c r="H27" s="324"/>
      <c r="I27" s="4"/>
    </row>
    <row r="28" spans="1:9" ht="35.1" customHeight="1">
      <c r="A28" s="240"/>
      <c r="B28" s="319" t="s">
        <v>327</v>
      </c>
      <c r="C28" s="320"/>
      <c r="D28" s="320"/>
      <c r="E28" s="321"/>
      <c r="F28" s="322"/>
      <c r="G28" s="323"/>
      <c r="H28" s="324"/>
      <c r="I28" s="4"/>
    </row>
    <row r="29" spans="1:9" ht="35.1" customHeight="1">
      <c r="A29" s="240"/>
      <c r="B29" s="319" t="s">
        <v>326</v>
      </c>
      <c r="C29" s="320"/>
      <c r="D29" s="320"/>
      <c r="E29" s="321"/>
      <c r="F29" s="322"/>
      <c r="G29" s="323"/>
      <c r="H29" s="324"/>
      <c r="I29" s="4"/>
    </row>
    <row r="30" spans="1:9" ht="35.1" customHeight="1">
      <c r="A30" s="240"/>
      <c r="B30" s="319" t="s">
        <v>325</v>
      </c>
      <c r="C30" s="320"/>
      <c r="D30" s="320"/>
      <c r="E30" s="321"/>
      <c r="F30" s="322"/>
      <c r="G30" s="323"/>
      <c r="H30" s="324"/>
      <c r="I30" s="4"/>
    </row>
    <row r="31" spans="1:9" ht="35.1" customHeight="1">
      <c r="A31" s="240"/>
      <c r="B31" s="329" t="s">
        <v>324</v>
      </c>
      <c r="C31" s="330"/>
      <c r="D31" s="330"/>
      <c r="E31" s="331"/>
      <c r="F31" s="322"/>
      <c r="G31" s="323"/>
      <c r="H31" s="324"/>
      <c r="I31" s="4"/>
    </row>
    <row r="32" spans="1:9" ht="45" customHeight="1">
      <c r="A32" s="240"/>
      <c r="B32" s="308" t="s">
        <v>323</v>
      </c>
      <c r="C32" s="308"/>
      <c r="D32" s="308"/>
      <c r="E32" s="308"/>
      <c r="F32" s="323"/>
      <c r="G32" s="323"/>
      <c r="H32" s="324"/>
      <c r="I32" s="4"/>
    </row>
    <row r="33" spans="1:9">
      <c r="A33" s="240"/>
      <c r="F33" s="243"/>
      <c r="G33" s="243"/>
      <c r="H33" s="243"/>
    </row>
    <row r="34" spans="1:9" ht="21.95" customHeight="1">
      <c r="A34" s="240"/>
      <c r="B34" s="328" t="s">
        <v>322</v>
      </c>
      <c r="C34" s="328"/>
      <c r="D34" s="328"/>
      <c r="E34" s="328"/>
      <c r="F34" s="243"/>
      <c r="G34" s="243"/>
      <c r="H34" s="243"/>
    </row>
    <row r="35" spans="1:9" ht="15.95" customHeight="1">
      <c r="A35" s="240"/>
      <c r="B35" s="316" t="s">
        <v>276</v>
      </c>
      <c r="C35" s="317"/>
      <c r="D35" s="317"/>
      <c r="E35" s="318"/>
      <c r="F35" s="316" t="s">
        <v>275</v>
      </c>
      <c r="G35" s="317"/>
      <c r="H35" s="318"/>
      <c r="I35" s="234" t="s">
        <v>274</v>
      </c>
    </row>
    <row r="36" spans="1:9" ht="35.1" customHeight="1">
      <c r="A36" s="240"/>
      <c r="B36" s="319" t="s">
        <v>321</v>
      </c>
      <c r="C36" s="320"/>
      <c r="D36" s="320"/>
      <c r="E36" s="321"/>
      <c r="F36" s="322"/>
      <c r="G36" s="323"/>
      <c r="H36" s="324"/>
      <c r="I36" s="4"/>
    </row>
    <row r="37" spans="1:9" ht="35.1" customHeight="1">
      <c r="A37" s="240"/>
      <c r="B37" s="319" t="s">
        <v>320</v>
      </c>
      <c r="C37" s="320"/>
      <c r="D37" s="320"/>
      <c r="E37" s="321"/>
      <c r="F37" s="322"/>
      <c r="G37" s="323"/>
      <c r="H37" s="324"/>
      <c r="I37" s="4"/>
    </row>
    <row r="38" spans="1:9" ht="35.1" customHeight="1">
      <c r="A38" s="240"/>
      <c r="B38" s="319" t="s">
        <v>319</v>
      </c>
      <c r="C38" s="320"/>
      <c r="D38" s="320"/>
      <c r="E38" s="321"/>
      <c r="F38" s="322"/>
      <c r="G38" s="323"/>
      <c r="H38" s="324"/>
      <c r="I38" s="4"/>
    </row>
    <row r="39" spans="1:9" ht="35.1" customHeight="1">
      <c r="A39" s="240"/>
      <c r="B39" s="319" t="s">
        <v>318</v>
      </c>
      <c r="C39" s="320"/>
      <c r="D39" s="320"/>
      <c r="E39" s="321"/>
      <c r="F39" s="322"/>
      <c r="G39" s="323"/>
      <c r="H39" s="324"/>
      <c r="I39" s="4"/>
    </row>
    <row r="40" spans="1:9">
      <c r="A40" s="240"/>
      <c r="F40" s="243"/>
      <c r="G40" s="243"/>
      <c r="H40" s="243"/>
    </row>
    <row r="41" spans="1:9" ht="21.95" customHeight="1">
      <c r="A41" s="240"/>
      <c r="B41" s="328" t="s">
        <v>317</v>
      </c>
      <c r="C41" s="328"/>
      <c r="D41" s="328"/>
      <c r="E41" s="328"/>
      <c r="F41" s="243"/>
      <c r="G41" s="243"/>
      <c r="H41" s="243"/>
    </row>
    <row r="42" spans="1:9" ht="15.95" customHeight="1">
      <c r="A42" s="240"/>
      <c r="B42" s="316" t="s">
        <v>276</v>
      </c>
      <c r="C42" s="317"/>
      <c r="D42" s="317"/>
      <c r="E42" s="318"/>
      <c r="F42" s="316" t="s">
        <v>275</v>
      </c>
      <c r="G42" s="317"/>
      <c r="H42" s="318"/>
      <c r="I42" s="234" t="s">
        <v>274</v>
      </c>
    </row>
    <row r="43" spans="1:9" ht="35.1" customHeight="1">
      <c r="A43" s="240"/>
      <c r="B43" s="319" t="s">
        <v>316</v>
      </c>
      <c r="C43" s="320"/>
      <c r="D43" s="320"/>
      <c r="E43" s="321"/>
      <c r="F43" s="322"/>
      <c r="G43" s="323"/>
      <c r="H43" s="324"/>
      <c r="I43" s="4"/>
    </row>
    <row r="44" spans="1:9" ht="35.1" customHeight="1">
      <c r="A44" s="240"/>
      <c r="B44" s="319" t="s">
        <v>315</v>
      </c>
      <c r="C44" s="320"/>
      <c r="D44" s="320"/>
      <c r="E44" s="321"/>
      <c r="F44" s="322"/>
      <c r="G44" s="323"/>
      <c r="H44" s="324"/>
      <c r="I44" s="4"/>
    </row>
    <row r="45" spans="1:9" ht="35.1" customHeight="1">
      <c r="A45" s="240"/>
      <c r="B45" s="319" t="s">
        <v>314</v>
      </c>
      <c r="C45" s="320"/>
      <c r="D45" s="320"/>
      <c r="E45" s="321"/>
      <c r="F45" s="322"/>
      <c r="G45" s="323"/>
      <c r="H45" s="324"/>
      <c r="I45" s="4"/>
    </row>
    <row r="46" spans="1:9" ht="35.1" customHeight="1">
      <c r="A46" s="240"/>
      <c r="B46" s="319" t="s">
        <v>313</v>
      </c>
      <c r="C46" s="320"/>
      <c r="D46" s="320"/>
      <c r="E46" s="321"/>
      <c r="F46" s="322"/>
      <c r="G46" s="323"/>
      <c r="H46" s="324"/>
      <c r="I46" s="4"/>
    </row>
    <row r="47" spans="1:9" ht="35.1" customHeight="1">
      <c r="A47" s="240"/>
      <c r="B47" s="319" t="s">
        <v>312</v>
      </c>
      <c r="C47" s="320"/>
      <c r="D47" s="320"/>
      <c r="E47" s="321"/>
      <c r="F47" s="322"/>
      <c r="G47" s="323"/>
      <c r="H47" s="324"/>
      <c r="I47" s="4"/>
    </row>
    <row r="48" spans="1:9" ht="35.1" customHeight="1">
      <c r="A48" s="240"/>
      <c r="B48" s="308" t="s">
        <v>311</v>
      </c>
      <c r="C48" s="308"/>
      <c r="D48" s="308"/>
      <c r="E48" s="308"/>
      <c r="F48" s="323"/>
      <c r="G48" s="323"/>
      <c r="H48" s="324"/>
      <c r="I48" s="4"/>
    </row>
    <row r="50" spans="2:9" ht="21.95" customHeight="1">
      <c r="B50" s="328" t="s">
        <v>185</v>
      </c>
      <c r="C50" s="328"/>
      <c r="D50" s="328"/>
      <c r="E50" s="328"/>
      <c r="F50" s="243"/>
      <c r="G50" s="243"/>
      <c r="H50" s="243"/>
    </row>
    <row r="51" spans="2:9" s="250" customFormat="1" ht="15.95" customHeight="1">
      <c r="B51" s="316" t="s">
        <v>276</v>
      </c>
      <c r="C51" s="317"/>
      <c r="D51" s="317"/>
      <c r="E51" s="318"/>
      <c r="F51" s="316" t="s">
        <v>275</v>
      </c>
      <c r="G51" s="317"/>
      <c r="H51" s="318"/>
      <c r="I51" s="234" t="s">
        <v>274</v>
      </c>
    </row>
    <row r="52" spans="2:9" ht="90" customHeight="1">
      <c r="B52" s="319" t="s">
        <v>594</v>
      </c>
      <c r="C52" s="320"/>
      <c r="D52" s="320"/>
      <c r="E52" s="321"/>
      <c r="F52" s="322"/>
      <c r="G52" s="323"/>
      <c r="H52" s="324"/>
      <c r="I52" s="4"/>
    </row>
    <row r="53" spans="2:9" ht="35.1" customHeight="1">
      <c r="B53" s="319" t="s">
        <v>310</v>
      </c>
      <c r="C53" s="320"/>
      <c r="D53" s="320"/>
      <c r="E53" s="321"/>
      <c r="F53" s="322"/>
      <c r="G53" s="323"/>
      <c r="H53" s="324"/>
      <c r="I53" s="4"/>
    </row>
    <row r="54" spans="2:9" ht="35.1" customHeight="1">
      <c r="B54" s="319" t="s">
        <v>309</v>
      </c>
      <c r="C54" s="320"/>
      <c r="D54" s="320"/>
      <c r="E54" s="321"/>
      <c r="F54" s="325"/>
      <c r="G54" s="326"/>
      <c r="H54" s="327"/>
      <c r="I54" s="4"/>
    </row>
    <row r="55" spans="2:9" ht="35.1" customHeight="1">
      <c r="B55" s="319" t="s">
        <v>308</v>
      </c>
      <c r="C55" s="320"/>
      <c r="D55" s="320"/>
      <c r="E55" s="321"/>
      <c r="F55" s="322"/>
      <c r="G55" s="323"/>
      <c r="H55" s="324"/>
      <c r="I55" s="4"/>
    </row>
  </sheetData>
  <mergeCells count="66">
    <mergeCell ref="B31:E31"/>
    <mergeCell ref="B34:E34"/>
    <mergeCell ref="B46:E46"/>
    <mergeCell ref="B35:E35"/>
    <mergeCell ref="B36:E36"/>
    <mergeCell ref="B37:E37"/>
    <mergeCell ref="B38:E38"/>
    <mergeCell ref="B39:E39"/>
    <mergeCell ref="B41:E41"/>
    <mergeCell ref="B47:E47"/>
    <mergeCell ref="B50:E50"/>
    <mergeCell ref="B51:E51"/>
    <mergeCell ref="B52:E52"/>
    <mergeCell ref="B48:E48"/>
    <mergeCell ref="B54:E54"/>
    <mergeCell ref="B55:E55"/>
    <mergeCell ref="F55:H55"/>
    <mergeCell ref="F54:H54"/>
    <mergeCell ref="B53:E53"/>
    <mergeCell ref="F53:H53"/>
    <mergeCell ref="F52:H52"/>
    <mergeCell ref="F51:H51"/>
    <mergeCell ref="F47:H47"/>
    <mergeCell ref="F46:H46"/>
    <mergeCell ref="F48:H48"/>
    <mergeCell ref="F22:H22"/>
    <mergeCell ref="F21:H21"/>
    <mergeCell ref="B21:E21"/>
    <mergeCell ref="B22:E22"/>
    <mergeCell ref="F45:H45"/>
    <mergeCell ref="F44:H44"/>
    <mergeCell ref="F43:H43"/>
    <mergeCell ref="F42:H42"/>
    <mergeCell ref="F39:H39"/>
    <mergeCell ref="B42:E42"/>
    <mergeCell ref="B43:E43"/>
    <mergeCell ref="B44:E44"/>
    <mergeCell ref="B45:E45"/>
    <mergeCell ref="B32:E32"/>
    <mergeCell ref="B24:E24"/>
    <mergeCell ref="B25:E25"/>
    <mergeCell ref="F20:H20"/>
    <mergeCell ref="B4:C4"/>
    <mergeCell ref="E4:F4"/>
    <mergeCell ref="H4:I4"/>
    <mergeCell ref="B20:E20"/>
    <mergeCell ref="F30:H30"/>
    <mergeCell ref="F23:H23"/>
    <mergeCell ref="B23:E23"/>
    <mergeCell ref="F26:H26"/>
    <mergeCell ref="F25:H25"/>
    <mergeCell ref="F24:H24"/>
    <mergeCell ref="F29:H29"/>
    <mergeCell ref="F28:H28"/>
    <mergeCell ref="F27:H27"/>
    <mergeCell ref="B26:E26"/>
    <mergeCell ref="B27:E27"/>
    <mergeCell ref="B28:E28"/>
    <mergeCell ref="B30:E30"/>
    <mergeCell ref="B29:E29"/>
    <mergeCell ref="F38:H38"/>
    <mergeCell ref="F37:H37"/>
    <mergeCell ref="F36:H36"/>
    <mergeCell ref="F35:H35"/>
    <mergeCell ref="F31:H31"/>
    <mergeCell ref="F32:H32"/>
  </mergeCells>
  <dataValidations count="3">
    <dataValidation type="list" allowBlank="1" showInputMessage="1" showErrorMessage="1" sqref="F10 C10 I10 F15 I15 C15" xr:uid="{5FD11C1E-7F85-5746-AB5D-499279F5869C}">
      <formula1>"-, √, NO, N/A"</formula1>
    </dataValidation>
    <dataValidation type="list" allowBlank="1" showInputMessage="1" showErrorMessage="1" sqref="C7:C8 F7:F8 I7:I8 C13 F13 I13 I21:I32 I36:I39 I43:I48 I52:I55" xr:uid="{71E6B4AA-6E80-4F46-A029-EE91E42B2404}">
      <formula1>"YES, NO, N/A"</formula1>
    </dataValidation>
    <dataValidation type="list" allowBlank="1" showInputMessage="1" showErrorMessage="1" sqref="F14 I14 C14" xr:uid="{E12A32CD-B3D5-7E4B-9333-AE87A562704D}">
      <formula1>"YES, NO"</formula1>
    </dataValidation>
  </dataValidation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EFBC-79AD-ED4D-BABF-8B7CF4E7BF6F}">
  <sheetPr>
    <tabColor theme="9" tint="0.59999389629810485"/>
  </sheetPr>
  <dimension ref="B1:N58"/>
  <sheetViews>
    <sheetView showGridLines="0" topLeftCell="A52" zoomScale="135" zoomScaleNormal="135" workbookViewId="0">
      <selection activeCell="E67" sqref="E67"/>
    </sheetView>
  </sheetViews>
  <sheetFormatPr defaultColWidth="8.875" defaultRowHeight="15"/>
  <cols>
    <col min="1" max="1" width="8.875" style="227"/>
    <col min="2" max="2" width="35.875" style="227" customWidth="1"/>
    <col min="3" max="3" width="8.875" style="227" customWidth="1"/>
    <col min="4" max="4" width="2.875" style="227" customWidth="1"/>
    <col min="5" max="5" width="35.875" style="227" customWidth="1"/>
    <col min="6" max="6" width="8.875" style="229" customWidth="1"/>
    <col min="7" max="7" width="2.875" style="229" customWidth="1"/>
    <col min="8" max="8" width="35.875" style="229" customWidth="1"/>
    <col min="9" max="13" width="8.875" style="227"/>
    <col min="14" max="14" width="35.875" style="227" customWidth="1"/>
    <col min="15" max="16384" width="8.875" style="227"/>
  </cols>
  <sheetData>
    <row r="1" spans="2:14">
      <c r="B1" s="229"/>
      <c r="C1" s="229"/>
      <c r="D1" s="229"/>
      <c r="E1" s="229"/>
    </row>
    <row r="2" spans="2:14" ht="46.5">
      <c r="B2" s="254" t="s">
        <v>384</v>
      </c>
      <c r="C2" s="254"/>
      <c r="D2" s="254"/>
      <c r="E2" s="254"/>
    </row>
    <row r="3" spans="2:14" ht="21.95" customHeight="1">
      <c r="B3" s="251" t="s">
        <v>383</v>
      </c>
    </row>
    <row r="4" spans="2:14" ht="30" customHeight="1">
      <c r="B4" s="332" t="s">
        <v>382</v>
      </c>
      <c r="C4" s="332"/>
      <c r="D4" s="332"/>
      <c r="E4" s="332"/>
      <c r="F4" s="332"/>
      <c r="G4" s="332"/>
      <c r="H4" s="332"/>
      <c r="I4" s="332"/>
    </row>
    <row r="5" spans="2:14" ht="15.95" customHeight="1">
      <c r="B5" s="263"/>
      <c r="C5" s="263"/>
      <c r="D5" s="263"/>
      <c r="E5" s="263"/>
      <c r="F5" s="264"/>
      <c r="G5" s="264"/>
      <c r="H5" s="264"/>
      <c r="I5" s="263"/>
    </row>
    <row r="6" spans="2:14" ht="35.1" customHeight="1">
      <c r="B6" s="305" t="s">
        <v>264</v>
      </c>
      <c r="C6" s="305"/>
      <c r="D6" s="1"/>
      <c r="E6" s="306" t="s">
        <v>263</v>
      </c>
      <c r="F6" s="306"/>
      <c r="G6" s="198"/>
      <c r="H6" s="307" t="s">
        <v>262</v>
      </c>
      <c r="I6" s="307"/>
    </row>
    <row r="7" spans="2:14" ht="15.75">
      <c r="B7" s="263"/>
      <c r="C7" s="24" t="s">
        <v>381</v>
      </c>
      <c r="D7" s="263"/>
      <c r="E7" s="263"/>
      <c r="F7" s="264"/>
      <c r="G7" s="264"/>
      <c r="H7" s="264"/>
      <c r="I7" s="263"/>
    </row>
    <row r="8" spans="2:14" ht="15.75">
      <c r="B8" s="263"/>
      <c r="C8" s="24"/>
      <c r="D8" s="263"/>
      <c r="E8" s="263"/>
      <c r="F8" s="264"/>
      <c r="G8" s="264"/>
      <c r="H8" s="264"/>
      <c r="I8" s="263"/>
    </row>
    <row r="9" spans="2:14" ht="21">
      <c r="B9" s="19" t="s">
        <v>380</v>
      </c>
      <c r="C9" s="7"/>
      <c r="D9" s="1"/>
      <c r="E9" s="195"/>
      <c r="F9" s="7"/>
      <c r="G9" s="198"/>
      <c r="H9" s="227"/>
    </row>
    <row r="10" spans="2:14" ht="63">
      <c r="B10" s="195" t="s">
        <v>379</v>
      </c>
      <c r="C10" s="29"/>
      <c r="D10" s="1"/>
      <c r="E10" s="195" t="s">
        <v>378</v>
      </c>
      <c r="F10" s="30"/>
      <c r="G10" s="198"/>
      <c r="H10" s="198"/>
      <c r="I10" s="8"/>
    </row>
    <row r="11" spans="2:14" ht="47.25">
      <c r="B11" s="195" t="s">
        <v>377</v>
      </c>
      <c r="C11" s="29"/>
      <c r="D11" s="1"/>
      <c r="E11" s="266" t="s">
        <v>376</v>
      </c>
      <c r="F11" s="30"/>
      <c r="G11" s="198"/>
      <c r="H11" s="198" t="s">
        <v>375</v>
      </c>
      <c r="I11" s="31"/>
    </row>
    <row r="12" spans="2:14" ht="6.95" customHeight="1" thickBot="1"/>
    <row r="13" spans="2:14" ht="51" customHeight="1" thickBot="1">
      <c r="B13" s="28" t="s">
        <v>243</v>
      </c>
      <c r="C13" s="64" t="s">
        <v>1</v>
      </c>
      <c r="D13" s="1"/>
      <c r="E13" s="28" t="s">
        <v>243</v>
      </c>
      <c r="F13" s="32" t="s">
        <v>1</v>
      </c>
      <c r="G13" s="198"/>
      <c r="H13" s="28" t="s">
        <v>243</v>
      </c>
      <c r="I13" s="65" t="s">
        <v>1</v>
      </c>
      <c r="K13" s="332" t="s">
        <v>370</v>
      </c>
      <c r="L13" s="332"/>
      <c r="M13" s="332"/>
      <c r="N13" s="332"/>
    </row>
    <row r="14" spans="2:14" ht="9.9499999999999993" customHeight="1"/>
    <row r="15" spans="2:14" ht="21">
      <c r="B15" s="19" t="s">
        <v>351</v>
      </c>
      <c r="C15" s="24"/>
      <c r="D15" s="263"/>
      <c r="E15" s="263"/>
      <c r="F15" s="264"/>
      <c r="G15" s="198"/>
      <c r="H15" s="198"/>
      <c r="I15" s="8"/>
      <c r="N15" s="195"/>
    </row>
    <row r="16" spans="2:14" ht="45.95" customHeight="1">
      <c r="B16" s="198" t="s">
        <v>374</v>
      </c>
      <c r="C16" s="29"/>
      <c r="D16" s="1"/>
      <c r="E16" s="263"/>
      <c r="F16" s="264"/>
      <c r="K16" s="252"/>
    </row>
    <row r="17" spans="2:14" ht="62.1" customHeight="1">
      <c r="B17" s="266" t="s">
        <v>373</v>
      </c>
      <c r="C17" s="29"/>
      <c r="D17" s="1"/>
      <c r="E17" s="266" t="s">
        <v>372</v>
      </c>
      <c r="F17" s="30"/>
      <c r="H17" s="266" t="s">
        <v>371</v>
      </c>
      <c r="I17" s="31"/>
    </row>
    <row r="18" spans="2:14" ht="6" customHeight="1" thickBot="1">
      <c r="B18" s="265"/>
      <c r="C18" s="7"/>
      <c r="D18" s="1"/>
      <c r="E18" s="265"/>
      <c r="F18" s="7"/>
      <c r="H18" s="265"/>
      <c r="I18" s="7"/>
    </row>
    <row r="19" spans="2:14" ht="47.1" customHeight="1" thickBot="1">
      <c r="B19" s="28" t="s">
        <v>243</v>
      </c>
      <c r="C19" s="64" t="s">
        <v>1</v>
      </c>
      <c r="D19" s="1"/>
      <c r="E19" s="28" t="s">
        <v>243</v>
      </c>
      <c r="F19" s="32" t="s">
        <v>1</v>
      </c>
      <c r="G19" s="198"/>
      <c r="H19" s="28" t="s">
        <v>243</v>
      </c>
      <c r="I19" s="65" t="s">
        <v>1</v>
      </c>
      <c r="K19" s="332" t="s">
        <v>370</v>
      </c>
      <c r="L19" s="332"/>
      <c r="M19" s="332"/>
      <c r="N19" s="332"/>
    </row>
    <row r="20" spans="2:14">
      <c r="B20" s="263"/>
      <c r="C20" s="263"/>
      <c r="D20" s="263"/>
      <c r="E20" s="263"/>
      <c r="F20" s="264"/>
      <c r="G20" s="264"/>
      <c r="H20" s="264"/>
      <c r="I20" s="263"/>
    </row>
    <row r="21" spans="2:14" ht="46.5">
      <c r="B21" s="246" t="s">
        <v>369</v>
      </c>
      <c r="C21" s="248"/>
      <c r="D21" s="248"/>
      <c r="E21" s="248"/>
      <c r="F21" s="245"/>
      <c r="G21" s="245"/>
      <c r="H21" s="245"/>
      <c r="I21" s="247"/>
    </row>
    <row r="22" spans="2:14">
      <c r="B22" s="263"/>
      <c r="C22" s="263"/>
      <c r="D22" s="263"/>
      <c r="E22" s="263"/>
      <c r="F22" s="264"/>
      <c r="G22" s="264"/>
      <c r="H22" s="264"/>
      <c r="I22" s="263"/>
    </row>
    <row r="23" spans="2:14" ht="21">
      <c r="B23" s="238" t="s">
        <v>317</v>
      </c>
      <c r="C23" s="238"/>
      <c r="D23" s="238"/>
      <c r="E23" s="238"/>
    </row>
    <row r="24" spans="2:14" s="250" customFormat="1" ht="15.95" customHeight="1">
      <c r="B24" s="316" t="s">
        <v>276</v>
      </c>
      <c r="C24" s="317"/>
      <c r="D24" s="317"/>
      <c r="E24" s="318"/>
      <c r="F24" s="316" t="s">
        <v>275</v>
      </c>
      <c r="G24" s="317"/>
      <c r="H24" s="318"/>
      <c r="I24" s="234" t="s">
        <v>274</v>
      </c>
    </row>
    <row r="25" spans="2:14" ht="35.1" customHeight="1">
      <c r="B25" s="319" t="s">
        <v>368</v>
      </c>
      <c r="C25" s="320"/>
      <c r="D25" s="320"/>
      <c r="E25" s="321"/>
      <c r="F25" s="336"/>
      <c r="G25" s="337"/>
      <c r="H25" s="338"/>
      <c r="I25" s="4"/>
    </row>
    <row r="26" spans="2:14" ht="35.1" customHeight="1">
      <c r="B26" s="333" t="s">
        <v>367</v>
      </c>
      <c r="C26" s="334"/>
      <c r="D26" s="334"/>
      <c r="E26" s="335"/>
      <c r="F26" s="262"/>
      <c r="G26" s="261"/>
      <c r="H26" s="260"/>
      <c r="I26" s="4"/>
    </row>
    <row r="27" spans="2:14" ht="35.1" customHeight="1">
      <c r="B27" s="319" t="s">
        <v>596</v>
      </c>
      <c r="C27" s="320"/>
      <c r="D27" s="320"/>
      <c r="E27" s="321"/>
      <c r="F27" s="336"/>
      <c r="G27" s="337"/>
      <c r="H27" s="338"/>
      <c r="I27" s="4"/>
    </row>
    <row r="29" spans="2:14" ht="21">
      <c r="B29" s="238" t="s">
        <v>366</v>
      </c>
      <c r="C29" s="238"/>
      <c r="D29" s="238"/>
      <c r="E29" s="238"/>
    </row>
    <row r="30" spans="2:14">
      <c r="B30" s="316" t="s">
        <v>276</v>
      </c>
      <c r="C30" s="317"/>
      <c r="D30" s="317"/>
      <c r="E30" s="318"/>
      <c r="F30" s="316" t="s">
        <v>275</v>
      </c>
      <c r="G30" s="317"/>
      <c r="H30" s="318"/>
      <c r="I30" s="234" t="s">
        <v>274</v>
      </c>
    </row>
    <row r="31" spans="2:14" ht="24.95" customHeight="1">
      <c r="B31" s="319" t="s">
        <v>365</v>
      </c>
      <c r="C31" s="320"/>
      <c r="D31" s="320"/>
      <c r="E31" s="321"/>
      <c r="F31" s="319"/>
      <c r="G31" s="320"/>
      <c r="H31" s="321"/>
      <c r="I31" s="4"/>
    </row>
    <row r="32" spans="2:14" ht="24.95" customHeight="1">
      <c r="B32" s="319" t="s">
        <v>364</v>
      </c>
      <c r="C32" s="320"/>
      <c r="D32" s="320"/>
      <c r="E32" s="321"/>
      <c r="F32" s="319"/>
      <c r="G32" s="320"/>
      <c r="H32" s="321"/>
      <c r="I32" s="4"/>
    </row>
    <row r="33" spans="2:9" ht="24.95" customHeight="1">
      <c r="B33" s="319" t="s">
        <v>363</v>
      </c>
      <c r="C33" s="320"/>
      <c r="D33" s="320"/>
      <c r="E33" s="321"/>
      <c r="F33" s="319"/>
      <c r="G33" s="320"/>
      <c r="H33" s="321"/>
      <c r="I33" s="4"/>
    </row>
    <row r="34" spans="2:9" ht="35.1" customHeight="1">
      <c r="B34" s="319" t="s">
        <v>362</v>
      </c>
      <c r="C34" s="320"/>
      <c r="D34" s="320"/>
      <c r="E34" s="321"/>
      <c r="F34" s="319"/>
      <c r="G34" s="320"/>
      <c r="H34" s="321"/>
      <c r="I34" s="4"/>
    </row>
    <row r="35" spans="2:9" ht="24.95" customHeight="1">
      <c r="B35" s="259" t="s">
        <v>361</v>
      </c>
      <c r="F35" s="319"/>
      <c r="G35" s="320"/>
      <c r="H35" s="321"/>
      <c r="I35" s="4"/>
    </row>
    <row r="36" spans="2:9" ht="24.95" customHeight="1">
      <c r="B36" s="259" t="s">
        <v>360</v>
      </c>
      <c r="C36" s="258"/>
      <c r="D36" s="258"/>
      <c r="E36" s="257"/>
      <c r="F36" s="319"/>
      <c r="G36" s="320"/>
      <c r="H36" s="321"/>
      <c r="I36" s="4"/>
    </row>
    <row r="37" spans="2:9" ht="24.95" customHeight="1">
      <c r="B37" s="259" t="s">
        <v>359</v>
      </c>
      <c r="C37" s="258"/>
      <c r="D37" s="258"/>
      <c r="E37" s="257"/>
      <c r="F37" s="319"/>
      <c r="G37" s="320"/>
      <c r="H37" s="321"/>
      <c r="I37" s="4"/>
    </row>
    <row r="38" spans="2:9" ht="24.95" customHeight="1">
      <c r="B38" s="259" t="s">
        <v>358</v>
      </c>
      <c r="C38" s="258"/>
      <c r="D38" s="258"/>
      <c r="E38" s="257"/>
      <c r="F38" s="319"/>
      <c r="G38" s="320"/>
      <c r="H38" s="321"/>
      <c r="I38" s="4"/>
    </row>
    <row r="40" spans="2:9" ht="21">
      <c r="B40" s="238" t="s">
        <v>357</v>
      </c>
      <c r="C40" s="238"/>
      <c r="D40" s="238"/>
      <c r="E40" s="238"/>
    </row>
    <row r="41" spans="2:9" ht="15.95" customHeight="1">
      <c r="B41" s="316" t="s">
        <v>276</v>
      </c>
      <c r="C41" s="317"/>
      <c r="D41" s="317"/>
      <c r="E41" s="318"/>
      <c r="F41" s="316" t="s">
        <v>275</v>
      </c>
      <c r="G41" s="317"/>
      <c r="H41" s="318"/>
      <c r="I41" s="234" t="s">
        <v>274</v>
      </c>
    </row>
    <row r="42" spans="2:9" ht="50.1" customHeight="1">
      <c r="B42" s="319" t="s">
        <v>356</v>
      </c>
      <c r="C42" s="320"/>
      <c r="D42" s="320"/>
      <c r="E42" s="321"/>
      <c r="F42" s="319"/>
      <c r="G42" s="320"/>
      <c r="H42" s="321"/>
      <c r="I42" s="4"/>
    </row>
    <row r="43" spans="2:9" ht="15.95" customHeight="1">
      <c r="B43" s="317" t="s">
        <v>595</v>
      </c>
      <c r="C43" s="317"/>
      <c r="D43" s="317"/>
      <c r="E43" s="317"/>
      <c r="I43" s="6"/>
    </row>
    <row r="44" spans="2:9" ht="42" customHeight="1">
      <c r="B44" s="319" t="s">
        <v>355</v>
      </c>
      <c r="C44" s="320"/>
      <c r="D44" s="320"/>
      <c r="E44" s="321"/>
      <c r="F44" s="319"/>
      <c r="G44" s="320"/>
      <c r="H44" s="321"/>
      <c r="I44" s="4"/>
    </row>
    <row r="45" spans="2:9" ht="75" customHeight="1">
      <c r="B45" s="319" t="s">
        <v>354</v>
      </c>
      <c r="C45" s="320"/>
      <c r="D45" s="320"/>
      <c r="E45" s="321"/>
      <c r="F45" s="319"/>
      <c r="G45" s="320"/>
      <c r="H45" s="321"/>
      <c r="I45" s="4"/>
    </row>
    <row r="46" spans="2:9" ht="47.1" customHeight="1">
      <c r="B46" s="319" t="s">
        <v>353</v>
      </c>
      <c r="C46" s="320"/>
      <c r="D46" s="320"/>
      <c r="E46" s="321"/>
      <c r="F46" s="319"/>
      <c r="G46" s="320"/>
      <c r="H46" s="321"/>
      <c r="I46" s="4"/>
    </row>
    <row r="47" spans="2:9" ht="35.1" customHeight="1">
      <c r="B47" s="319" t="s">
        <v>352</v>
      </c>
      <c r="C47" s="320"/>
      <c r="D47" s="320"/>
      <c r="E47" s="321"/>
      <c r="F47" s="319"/>
      <c r="G47" s="320"/>
      <c r="H47" s="321"/>
      <c r="I47" s="4"/>
    </row>
    <row r="49" spans="2:9" ht="21">
      <c r="B49" s="328" t="s">
        <v>351</v>
      </c>
      <c r="C49" s="328"/>
      <c r="D49" s="328"/>
      <c r="E49" s="328"/>
    </row>
    <row r="50" spans="2:9">
      <c r="B50" s="316" t="s">
        <v>276</v>
      </c>
      <c r="C50" s="317"/>
      <c r="D50" s="317"/>
      <c r="E50" s="318"/>
      <c r="F50" s="316" t="s">
        <v>275</v>
      </c>
      <c r="G50" s="317"/>
      <c r="H50" s="318"/>
      <c r="I50" s="234" t="s">
        <v>274</v>
      </c>
    </row>
    <row r="51" spans="2:9" ht="60" customHeight="1">
      <c r="B51" s="317" t="s">
        <v>597</v>
      </c>
      <c r="C51" s="317"/>
      <c r="D51" s="317"/>
      <c r="E51" s="317"/>
      <c r="F51" s="256"/>
      <c r="G51" s="256"/>
      <c r="H51" s="256"/>
      <c r="I51" s="255"/>
    </row>
    <row r="52" spans="2:9" ht="35.1" customHeight="1">
      <c r="B52" s="319" t="s">
        <v>350</v>
      </c>
      <c r="C52" s="320"/>
      <c r="D52" s="320"/>
      <c r="E52" s="321"/>
      <c r="F52" s="310"/>
      <c r="G52" s="311"/>
      <c r="H52" s="312"/>
      <c r="I52" s="4"/>
    </row>
    <row r="53" spans="2:9" ht="45" customHeight="1">
      <c r="B53" s="319" t="s">
        <v>349</v>
      </c>
      <c r="C53" s="320"/>
      <c r="D53" s="320"/>
      <c r="E53" s="321"/>
      <c r="F53" s="319"/>
      <c r="G53" s="320"/>
      <c r="H53" s="321"/>
      <c r="I53" s="4"/>
    </row>
    <row r="54" spans="2:9" ht="35.1" customHeight="1">
      <c r="B54" s="319" t="s">
        <v>348</v>
      </c>
      <c r="C54" s="320"/>
      <c r="D54" s="320"/>
      <c r="E54" s="321"/>
      <c r="F54" s="319"/>
      <c r="G54" s="320"/>
      <c r="H54" s="321"/>
      <c r="I54" s="4"/>
    </row>
    <row r="55" spans="2:9" ht="35.1" customHeight="1">
      <c r="B55" s="319" t="s">
        <v>347</v>
      </c>
      <c r="C55" s="320"/>
      <c r="D55" s="320"/>
      <c r="E55" s="321"/>
      <c r="F55" s="319"/>
      <c r="G55" s="320"/>
      <c r="H55" s="321"/>
      <c r="I55" s="4"/>
    </row>
    <row r="56" spans="2:9" ht="50.1" customHeight="1">
      <c r="B56" s="319" t="s">
        <v>346</v>
      </c>
      <c r="C56" s="320"/>
      <c r="D56" s="320"/>
      <c r="E56" s="321"/>
      <c r="F56" s="319"/>
      <c r="G56" s="320"/>
      <c r="H56" s="321"/>
      <c r="I56" s="4"/>
    </row>
    <row r="57" spans="2:9" ht="47.1" customHeight="1">
      <c r="B57" s="319" t="s">
        <v>345</v>
      </c>
      <c r="C57" s="320"/>
      <c r="D57" s="320"/>
      <c r="E57" s="321"/>
      <c r="F57" s="319"/>
      <c r="G57" s="320"/>
      <c r="H57" s="321"/>
      <c r="I57" s="4"/>
    </row>
    <row r="58" spans="2:9" ht="36.950000000000003" customHeight="1">
      <c r="B58" s="319" t="s">
        <v>344</v>
      </c>
      <c r="C58" s="320"/>
      <c r="D58" s="320"/>
      <c r="E58" s="321"/>
      <c r="F58" s="319"/>
      <c r="G58" s="320"/>
      <c r="H58" s="321"/>
      <c r="I58" s="4"/>
    </row>
  </sheetData>
  <mergeCells count="58">
    <mergeCell ref="K13:N13"/>
    <mergeCell ref="K19:N19"/>
    <mergeCell ref="B58:E58"/>
    <mergeCell ref="F58:H58"/>
    <mergeCell ref="F37:H37"/>
    <mergeCell ref="F38:H38"/>
    <mergeCell ref="B34:E34"/>
    <mergeCell ref="F34:H34"/>
    <mergeCell ref="F35:H35"/>
    <mergeCell ref="F36:H36"/>
    <mergeCell ref="B53:E53"/>
    <mergeCell ref="F53:H53"/>
    <mergeCell ref="B57:E57"/>
    <mergeCell ref="F57:H57"/>
    <mergeCell ref="B54:E54"/>
    <mergeCell ref="F54:H54"/>
    <mergeCell ref="B55:E55"/>
    <mergeCell ref="F55:H55"/>
    <mergeCell ref="B56:E56"/>
    <mergeCell ref="F56:H56"/>
    <mergeCell ref="B49:E49"/>
    <mergeCell ref="B50:E50"/>
    <mergeCell ref="F50:H50"/>
    <mergeCell ref="B51:E51"/>
    <mergeCell ref="B52:E52"/>
    <mergeCell ref="F52:H52"/>
    <mergeCell ref="B4:I4"/>
    <mergeCell ref="B24:E24"/>
    <mergeCell ref="B25:E25"/>
    <mergeCell ref="B27:E27"/>
    <mergeCell ref="B41:E41"/>
    <mergeCell ref="B26:E26"/>
    <mergeCell ref="B30:E30"/>
    <mergeCell ref="F30:H30"/>
    <mergeCell ref="F27:H27"/>
    <mergeCell ref="F41:H41"/>
    <mergeCell ref="B6:C6"/>
    <mergeCell ref="E6:F6"/>
    <mergeCell ref="H6:I6"/>
    <mergeCell ref="F24:H24"/>
    <mergeCell ref="F25:H25"/>
    <mergeCell ref="B31:E31"/>
    <mergeCell ref="F31:H31"/>
    <mergeCell ref="B32:E32"/>
    <mergeCell ref="F32:H32"/>
    <mergeCell ref="B33:E33"/>
    <mergeCell ref="F33:H33"/>
    <mergeCell ref="F45:H45"/>
    <mergeCell ref="F46:H46"/>
    <mergeCell ref="F47:H47"/>
    <mergeCell ref="B42:E42"/>
    <mergeCell ref="B43:E43"/>
    <mergeCell ref="B44:E44"/>
    <mergeCell ref="B47:E47"/>
    <mergeCell ref="B45:E45"/>
    <mergeCell ref="B46:E46"/>
    <mergeCell ref="F42:H42"/>
    <mergeCell ref="F44:H44"/>
  </mergeCells>
  <dataValidations count="3">
    <dataValidation type="list" allowBlank="1" showInputMessage="1" showErrorMessage="1" sqref="F13 C13 I13 F19 C19 I19" xr:uid="{DA8F6DB9-2273-9048-B47C-C9A8AB5162CE}">
      <formula1>"-, √, NO, N/A"</formula1>
    </dataValidation>
    <dataValidation type="list" allowBlank="1" showInputMessage="1" showErrorMessage="1" sqref="C10:C11 C16:C17 F10:F11 F17 I11 I17 I25:I27 I42 I44:I47 I52:I58 I31:I38" xr:uid="{9F6C8D9D-EB18-F248-8311-08B5018BAEEC}">
      <formula1>"YES, NO, N/A"</formula1>
    </dataValidation>
    <dataValidation type="list" allowBlank="1" showInputMessage="1" showErrorMessage="1" sqref="I18 F18 I43 F9 C18 C9 I10" xr:uid="{F74CC8BA-0CAE-8043-9D28-E082AD4E3405}">
      <formula1>"YES, NO"</formula1>
    </dataValidation>
  </dataValidation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9F07-CE00-406B-8E3F-B303D3EA3C6D}">
  <sheetPr>
    <tabColor rgb="FFFF0000"/>
  </sheetPr>
  <dimension ref="B2:Q78"/>
  <sheetViews>
    <sheetView showGridLines="0" zoomScale="65" zoomScaleNormal="100" workbookViewId="0">
      <selection activeCell="B7" sqref="B7"/>
    </sheetView>
  </sheetViews>
  <sheetFormatPr defaultColWidth="11" defaultRowHeight="15.75"/>
  <cols>
    <col min="1" max="1" width="5.875" style="122" customWidth="1"/>
    <col min="2" max="3" width="30.625" style="122" customWidth="1"/>
    <col min="4" max="4" width="30.625" style="137" customWidth="1"/>
    <col min="5" max="5" width="1" style="122" customWidth="1"/>
    <col min="6" max="6" width="20.875" style="122" customWidth="1"/>
    <col min="7" max="7" width="20.875" style="124" customWidth="1"/>
    <col min="8" max="8" width="4.5" style="122" customWidth="1"/>
    <col min="9" max="9" width="32.625" style="122" customWidth="1"/>
    <col min="10" max="10" width="22.375" style="122" bestFit="1" customWidth="1"/>
    <col min="11" max="16384" width="11" style="122"/>
  </cols>
  <sheetData>
    <row r="2" spans="2:17" ht="46.5">
      <c r="B2" s="120" t="s">
        <v>536</v>
      </c>
      <c r="C2" s="120"/>
      <c r="D2" s="121"/>
      <c r="E2" s="342"/>
      <c r="F2" s="342"/>
      <c r="G2" s="342"/>
      <c r="M2" s="343"/>
      <c r="N2" s="343"/>
      <c r="O2" s="343"/>
    </row>
    <row r="3" spans="2:17">
      <c r="B3" s="123"/>
      <c r="C3" s="123"/>
      <c r="D3" s="123"/>
      <c r="I3" s="344" t="s">
        <v>552</v>
      </c>
      <c r="J3" s="344"/>
      <c r="K3" s="344"/>
      <c r="M3" s="343"/>
      <c r="N3" s="343"/>
      <c r="O3" s="343"/>
    </row>
    <row r="4" spans="2:17" ht="39.950000000000003" customHeight="1">
      <c r="B4" s="125" t="s">
        <v>537</v>
      </c>
      <c r="C4" s="125"/>
      <c r="D4" s="126"/>
      <c r="E4" s="127"/>
      <c r="F4" s="127"/>
      <c r="G4" s="128"/>
      <c r="I4" s="344"/>
      <c r="J4" s="344"/>
      <c r="K4" s="344"/>
      <c r="M4" s="343"/>
      <c r="N4" s="343"/>
      <c r="O4" s="343"/>
    </row>
    <row r="5" spans="2:17" ht="5.25" customHeight="1">
      <c r="D5" s="124"/>
      <c r="M5" s="343"/>
      <c r="N5" s="343"/>
      <c r="O5" s="343"/>
    </row>
    <row r="6" spans="2:17" s="129" customFormat="1" ht="21" customHeight="1">
      <c r="B6" s="129" t="s">
        <v>544</v>
      </c>
      <c r="C6" s="129" t="s">
        <v>543</v>
      </c>
      <c r="D6" s="129" t="s">
        <v>540</v>
      </c>
      <c r="F6" s="129" t="s">
        <v>541</v>
      </c>
      <c r="G6" s="129" t="s">
        <v>542</v>
      </c>
      <c r="I6" s="129" t="s">
        <v>553</v>
      </c>
    </row>
    <row r="7" spans="2:17" ht="21" customHeight="1">
      <c r="B7" s="148"/>
      <c r="C7" s="116" t="s">
        <v>481</v>
      </c>
      <c r="D7" s="117"/>
      <c r="E7" s="130"/>
      <c r="F7" s="149" t="str">
        <f>IFERROR(VLOOKUP(C7,Table17[#All],2,FALSE),"-")</f>
        <v>-</v>
      </c>
      <c r="G7" s="150" t="str">
        <f>IFERROR(D7*F7,"0")</f>
        <v>0</v>
      </c>
      <c r="I7" s="131" t="s">
        <v>554</v>
      </c>
      <c r="J7" s="131" t="s">
        <v>545</v>
      </c>
      <c r="N7" s="132"/>
      <c r="O7" s="132"/>
      <c r="P7" s="132"/>
      <c r="Q7" s="132"/>
    </row>
    <row r="8" spans="2:17" ht="21" customHeight="1">
      <c r="B8" s="148"/>
      <c r="C8" s="116" t="s">
        <v>481</v>
      </c>
      <c r="D8" s="117"/>
      <c r="E8" s="130"/>
      <c r="F8" s="149" t="str">
        <f>IFERROR(VLOOKUP(C8,Table17[#All],2,FALSE),"-")</f>
        <v>-</v>
      </c>
      <c r="G8" s="150" t="str">
        <f t="shared" ref="G8:G18" si="0">IFERROR(D8*F8,"0")</f>
        <v>0</v>
      </c>
      <c r="I8" s="192" t="str">
        <f>'Emission factors and lists'!BG3</f>
        <v>Elektricitet</v>
      </c>
      <c r="J8" s="152">
        <f>G20</f>
        <v>0</v>
      </c>
      <c r="M8" s="132"/>
      <c r="N8" s="132"/>
      <c r="O8" s="132"/>
      <c r="P8" s="132"/>
      <c r="Q8" s="132"/>
    </row>
    <row r="9" spans="2:17" ht="21" customHeight="1">
      <c r="B9" s="116"/>
      <c r="C9" s="116" t="s">
        <v>481</v>
      </c>
      <c r="D9" s="117"/>
      <c r="E9" s="130"/>
      <c r="F9" s="149" t="str">
        <f>IFERROR(VLOOKUP(C9,Table17[#All],2,FALSE),"-")</f>
        <v>-</v>
      </c>
      <c r="G9" s="150" t="str">
        <f t="shared" si="0"/>
        <v>0</v>
      </c>
      <c r="I9" s="192" t="str">
        <f>'Emission factors and lists'!BG2</f>
        <v>Naturgas</v>
      </c>
      <c r="J9" s="152">
        <f>G38</f>
        <v>0</v>
      </c>
      <c r="M9" s="132"/>
      <c r="N9" s="132"/>
      <c r="O9" s="132"/>
      <c r="P9" s="132"/>
      <c r="Q9" s="132"/>
    </row>
    <row r="10" spans="2:17" ht="21" customHeight="1">
      <c r="B10" s="116"/>
      <c r="C10" s="116" t="s">
        <v>481</v>
      </c>
      <c r="D10" s="117"/>
      <c r="E10" s="130"/>
      <c r="F10" s="149" t="str">
        <f>IFERROR(VLOOKUP(C10,Table17[#All],2,FALSE),"-")</f>
        <v>-</v>
      </c>
      <c r="G10" s="150" t="str">
        <f t="shared" si="0"/>
        <v>0</v>
      </c>
      <c r="I10" s="192" t="str">
        <f>'Emission factors and lists'!Q3</f>
        <v>Diesel (liter)</v>
      </c>
      <c r="J10" s="152">
        <f>SUMIF($C$43:$C$54,'Emission factors and lists'!Q3,$G$43:$G$54)</f>
        <v>0</v>
      </c>
    </row>
    <row r="11" spans="2:17" ht="21" customHeight="1">
      <c r="B11" s="116"/>
      <c r="C11" s="116" t="s">
        <v>481</v>
      </c>
      <c r="D11" s="117"/>
      <c r="E11" s="130"/>
      <c r="F11" s="149" t="str">
        <f>IFERROR(VLOOKUP(C11,Table17[#All],2,FALSE),"-")</f>
        <v>-</v>
      </c>
      <c r="G11" s="150" t="str">
        <f t="shared" si="0"/>
        <v>0</v>
      </c>
      <c r="I11" s="192" t="str">
        <f>'Emission factors and lists'!Q4</f>
        <v>Bensin (liter)</v>
      </c>
      <c r="J11" s="152">
        <f>SUMIF($C$43:$C$54,'Emission factors and lists'!Q4,$G$43:$G$54)</f>
        <v>0</v>
      </c>
    </row>
    <row r="12" spans="2:17" ht="21" customHeight="1">
      <c r="B12" s="116"/>
      <c r="C12" s="116" t="s">
        <v>481</v>
      </c>
      <c r="D12" s="117"/>
      <c r="E12" s="130"/>
      <c r="F12" s="149" t="str">
        <f>IFERROR(VLOOKUP(C12,Table17[#All],2,FALSE),"-")</f>
        <v>-</v>
      </c>
      <c r="G12" s="150" t="str">
        <f t="shared" si="0"/>
        <v>0</v>
      </c>
      <c r="I12" s="192" t="str">
        <f>'Emission factors and lists'!Q5</f>
        <v>Gasol (LPG) (liter)</v>
      </c>
      <c r="J12" s="152">
        <f>SUMIF($C$43:$C$54,'Emission factors and lists'!Q5,$G$43:$G$54)</f>
        <v>0</v>
      </c>
    </row>
    <row r="13" spans="2:17" ht="21" customHeight="1">
      <c r="B13" s="116"/>
      <c r="C13" s="116" t="s">
        <v>481</v>
      </c>
      <c r="D13" s="117"/>
      <c r="E13" s="130"/>
      <c r="F13" s="149" t="str">
        <f>IFERROR(VLOOKUP(C13,Table17[#All],2,FALSE),"-")</f>
        <v>-</v>
      </c>
      <c r="G13" s="150" t="str">
        <f t="shared" si="0"/>
        <v>0</v>
      </c>
      <c r="I13" s="192" t="str">
        <f>'Emission factors and lists'!Q6</f>
        <v>Eldningsolja klass 1 (Fuel oil) (liter)</v>
      </c>
      <c r="J13" s="152">
        <f>SUMIF($C$43:$C$54,'Emission factors and lists'!Q6,$G$43:$G$54)</f>
        <v>0</v>
      </c>
    </row>
    <row r="14" spans="2:17" ht="21" customHeight="1">
      <c r="B14" s="116"/>
      <c r="C14" s="116" t="s">
        <v>481</v>
      </c>
      <c r="D14" s="117"/>
      <c r="E14" s="130"/>
      <c r="F14" s="149" t="str">
        <f>IFERROR(VLOOKUP(C14,Table17[#All],2,FALSE),"-")</f>
        <v>-</v>
      </c>
      <c r="G14" s="150" t="str">
        <f t="shared" si="0"/>
        <v>0</v>
      </c>
      <c r="H14" s="133"/>
      <c r="I14" s="192" t="str">
        <f>'Emission factors and lists'!Q7</f>
        <v>Jordbruksdiesel (Gas oil) (liter)</v>
      </c>
      <c r="J14" s="152">
        <f>SUMIF($C$43:$C$54,'Emission factors and lists'!Q7,$G$43:$G$54)</f>
        <v>0</v>
      </c>
    </row>
    <row r="15" spans="2:17" ht="21" customHeight="1">
      <c r="B15" s="116"/>
      <c r="C15" s="116" t="s">
        <v>481</v>
      </c>
      <c r="D15" s="117"/>
      <c r="E15" s="130"/>
      <c r="F15" s="149" t="str">
        <f>IFERROR(VLOOKUP(C15,Table17[#All],2,FALSE),"-")</f>
        <v>-</v>
      </c>
      <c r="G15" s="150" t="str">
        <f t="shared" si="0"/>
        <v>0</v>
      </c>
      <c r="I15" s="192" t="str">
        <f>'Emission factors and lists'!Q8</f>
        <v>Biomassa (kgs)</v>
      </c>
      <c r="J15" s="152">
        <f>SUMIF($C$43:$C$54,'Emission factors and lists'!Q8,$G$43:$G$54)</f>
        <v>0</v>
      </c>
    </row>
    <row r="16" spans="2:17" ht="21" customHeight="1">
      <c r="B16" s="116"/>
      <c r="C16" s="116" t="s">
        <v>481</v>
      </c>
      <c r="D16" s="117"/>
      <c r="E16" s="130"/>
      <c r="F16" s="149" t="str">
        <f>IFERROR(VLOOKUP(C16,Table17[#All],2,FALSE),"-")</f>
        <v>-</v>
      </c>
      <c r="G16" s="150" t="str">
        <f t="shared" si="0"/>
        <v>0</v>
      </c>
      <c r="I16" s="133" t="s">
        <v>104</v>
      </c>
      <c r="J16" s="153">
        <f>SUM(J8:J15)</f>
        <v>0</v>
      </c>
    </row>
    <row r="17" spans="2:7" ht="21" customHeight="1">
      <c r="B17" s="116"/>
      <c r="C17" s="116" t="s">
        <v>481</v>
      </c>
      <c r="D17" s="117"/>
      <c r="E17" s="130"/>
      <c r="F17" s="149" t="str">
        <f>IFERROR(VLOOKUP(C17,Table17[#All],2,FALSE),"-")</f>
        <v>-</v>
      </c>
      <c r="G17" s="150" t="str">
        <f t="shared" si="0"/>
        <v>0</v>
      </c>
    </row>
    <row r="18" spans="2:7" ht="21" customHeight="1">
      <c r="B18" s="116"/>
      <c r="C18" s="116" t="s">
        <v>481</v>
      </c>
      <c r="D18" s="117"/>
      <c r="E18" s="130"/>
      <c r="F18" s="149" t="str">
        <f>IFERROR(VLOOKUP(C18,Table17[#All],2,FALSE),"-")</f>
        <v>-</v>
      </c>
      <c r="G18" s="150" t="str">
        <f t="shared" si="0"/>
        <v>0</v>
      </c>
    </row>
    <row r="19" spans="2:7" ht="5.25" customHeight="1" thickBot="1">
      <c r="D19" s="134"/>
    </row>
    <row r="20" spans="2:7" s="135" customFormat="1" ht="39.950000000000003" customHeight="1" thickBot="1">
      <c r="B20" s="345" t="s">
        <v>546</v>
      </c>
      <c r="C20" s="345"/>
      <c r="D20" s="345"/>
      <c r="F20" s="136" t="s">
        <v>545</v>
      </c>
      <c r="G20" s="151">
        <f>SUM(G7:G18)</f>
        <v>0</v>
      </c>
    </row>
    <row r="21" spans="2:7" s="135" customFormat="1" ht="21" customHeight="1">
      <c r="D21" s="137"/>
      <c r="G21" s="138"/>
    </row>
    <row r="22" spans="2:7" s="142" customFormat="1" ht="39.950000000000003" customHeight="1">
      <c r="B22" s="139" t="s">
        <v>538</v>
      </c>
      <c r="C22" s="139"/>
      <c r="D22" s="140"/>
      <c r="E22" s="141"/>
      <c r="F22" s="141"/>
      <c r="G22" s="141"/>
    </row>
    <row r="23" spans="2:7" ht="5.25" customHeight="1">
      <c r="D23" s="124"/>
    </row>
    <row r="24" spans="2:7" ht="21" customHeight="1">
      <c r="B24" s="129" t="s">
        <v>544</v>
      </c>
      <c r="C24" s="129" t="s">
        <v>540</v>
      </c>
      <c r="E24" s="129"/>
      <c r="F24" s="129" t="s">
        <v>541</v>
      </c>
      <c r="G24" s="129" t="s">
        <v>542</v>
      </c>
    </row>
    <row r="25" spans="2:7" ht="21" customHeight="1">
      <c r="B25" s="116"/>
      <c r="C25" s="118"/>
      <c r="D25" s="135"/>
      <c r="E25" s="130"/>
      <c r="F25" s="149">
        <f>'Emission factors and lists'!$BH$2</f>
        <v>0.18290000000000001</v>
      </c>
      <c r="G25" s="150">
        <f>IFERROR(F25*C25,"0")</f>
        <v>0</v>
      </c>
    </row>
    <row r="26" spans="2:7" ht="21" customHeight="1">
      <c r="B26" s="116"/>
      <c r="C26" s="118"/>
      <c r="D26" s="135"/>
      <c r="E26" s="130"/>
      <c r="F26" s="149">
        <f>'Emission factors and lists'!$BH$2</f>
        <v>0.18290000000000001</v>
      </c>
      <c r="G26" s="150">
        <f t="shared" ref="G26:G36" si="1">IFERROR(F26*C26,"0")</f>
        <v>0</v>
      </c>
    </row>
    <row r="27" spans="2:7" ht="21" customHeight="1">
      <c r="B27" s="116"/>
      <c r="C27" s="118"/>
      <c r="D27" s="135"/>
      <c r="E27" s="130"/>
      <c r="F27" s="149">
        <f>'Emission factors and lists'!$BH$2</f>
        <v>0.18290000000000001</v>
      </c>
      <c r="G27" s="150">
        <f t="shared" si="1"/>
        <v>0</v>
      </c>
    </row>
    <row r="28" spans="2:7" ht="21" customHeight="1">
      <c r="B28" s="116"/>
      <c r="C28" s="118"/>
      <c r="D28" s="135"/>
      <c r="E28" s="130"/>
      <c r="F28" s="149">
        <f>'Emission factors and lists'!$BH$2</f>
        <v>0.18290000000000001</v>
      </c>
      <c r="G28" s="150">
        <f t="shared" si="1"/>
        <v>0</v>
      </c>
    </row>
    <row r="29" spans="2:7" ht="21" customHeight="1">
      <c r="B29" s="116"/>
      <c r="C29" s="118"/>
      <c r="D29" s="135"/>
      <c r="E29" s="130"/>
      <c r="F29" s="149">
        <f>'Emission factors and lists'!$BH$2</f>
        <v>0.18290000000000001</v>
      </c>
      <c r="G29" s="150">
        <f t="shared" si="1"/>
        <v>0</v>
      </c>
    </row>
    <row r="30" spans="2:7" ht="21" customHeight="1">
      <c r="B30" s="116"/>
      <c r="C30" s="118"/>
      <c r="D30" s="135"/>
      <c r="E30" s="130"/>
      <c r="F30" s="149">
        <f>'Emission factors and lists'!$BH$2</f>
        <v>0.18290000000000001</v>
      </c>
      <c r="G30" s="150">
        <f t="shared" si="1"/>
        <v>0</v>
      </c>
    </row>
    <row r="31" spans="2:7" ht="21" customHeight="1">
      <c r="B31" s="116"/>
      <c r="C31" s="118"/>
      <c r="D31" s="135"/>
      <c r="E31" s="130"/>
      <c r="F31" s="149">
        <f>'Emission factors and lists'!$BH$2</f>
        <v>0.18290000000000001</v>
      </c>
      <c r="G31" s="150">
        <f t="shared" si="1"/>
        <v>0</v>
      </c>
    </row>
    <row r="32" spans="2:7" ht="21" customHeight="1">
      <c r="B32" s="116"/>
      <c r="C32" s="118"/>
      <c r="D32" s="135"/>
      <c r="E32" s="130"/>
      <c r="F32" s="149">
        <f>'Emission factors and lists'!$BH$2</f>
        <v>0.18290000000000001</v>
      </c>
      <c r="G32" s="150">
        <f t="shared" si="1"/>
        <v>0</v>
      </c>
    </row>
    <row r="33" spans="2:7" ht="21" customHeight="1">
      <c r="B33" s="116"/>
      <c r="C33" s="118"/>
      <c r="D33" s="135"/>
      <c r="E33" s="130"/>
      <c r="F33" s="149">
        <f>'Emission factors and lists'!$BH$2</f>
        <v>0.18290000000000001</v>
      </c>
      <c r="G33" s="150">
        <f t="shared" si="1"/>
        <v>0</v>
      </c>
    </row>
    <row r="34" spans="2:7" ht="21" customHeight="1">
      <c r="B34" s="116"/>
      <c r="C34" s="118"/>
      <c r="D34" s="135"/>
      <c r="E34" s="130"/>
      <c r="F34" s="149">
        <f>'Emission factors and lists'!$BH$2</f>
        <v>0.18290000000000001</v>
      </c>
      <c r="G34" s="150">
        <f t="shared" si="1"/>
        <v>0</v>
      </c>
    </row>
    <row r="35" spans="2:7" ht="21" customHeight="1">
      <c r="B35" s="116"/>
      <c r="C35" s="118"/>
      <c r="D35" s="135"/>
      <c r="E35" s="130"/>
      <c r="F35" s="149">
        <f>'Emission factors and lists'!$BH$2</f>
        <v>0.18290000000000001</v>
      </c>
      <c r="G35" s="150">
        <f t="shared" si="1"/>
        <v>0</v>
      </c>
    </row>
    <row r="36" spans="2:7" ht="21" customHeight="1">
      <c r="B36" s="116"/>
      <c r="C36" s="118"/>
      <c r="D36" s="135"/>
      <c r="E36" s="130"/>
      <c r="F36" s="149">
        <f>'Emission factors and lists'!$BH$2</f>
        <v>0.18290000000000001</v>
      </c>
      <c r="G36" s="150">
        <f t="shared" si="1"/>
        <v>0</v>
      </c>
    </row>
    <row r="37" spans="2:7" ht="5.25" customHeight="1" thickBot="1">
      <c r="D37" s="134"/>
    </row>
    <row r="38" spans="2:7" ht="39.950000000000003" customHeight="1" thickBot="1">
      <c r="B38" s="339" t="s">
        <v>547</v>
      </c>
      <c r="C38" s="339"/>
      <c r="D38" s="339"/>
      <c r="E38" s="135"/>
      <c r="F38" s="136" t="s">
        <v>545</v>
      </c>
      <c r="G38" s="151">
        <f>SUM(G25:G36)</f>
        <v>0</v>
      </c>
    </row>
    <row r="39" spans="2:7" ht="21" customHeight="1"/>
    <row r="40" spans="2:7" s="142" customFormat="1" ht="39.950000000000003" customHeight="1">
      <c r="B40" s="139" t="s">
        <v>539</v>
      </c>
      <c r="C40" s="139"/>
      <c r="D40" s="140"/>
      <c r="E40" s="141"/>
      <c r="F40" s="141"/>
      <c r="G40" s="141"/>
    </row>
    <row r="41" spans="2:7" ht="5.25" customHeight="1">
      <c r="D41" s="124"/>
    </row>
    <row r="42" spans="2:7" ht="21" customHeight="1">
      <c r="B42" s="129" t="s">
        <v>544</v>
      </c>
      <c r="C42" s="129" t="s">
        <v>549</v>
      </c>
      <c r="D42" s="129" t="s">
        <v>558</v>
      </c>
      <c r="E42" s="129"/>
      <c r="F42" s="129" t="s">
        <v>541</v>
      </c>
      <c r="G42" s="129" t="s">
        <v>542</v>
      </c>
    </row>
    <row r="43" spans="2:7" ht="21" customHeight="1">
      <c r="B43" s="116"/>
      <c r="C43" s="116" t="s">
        <v>499</v>
      </c>
      <c r="D43" s="116"/>
      <c r="E43" s="130"/>
      <c r="F43" s="149" t="str">
        <f>IFERROR(VLOOKUP(C43,Table28[[#All],[Fuel]:[Emission factor]],2,FALSE),"-")</f>
        <v>-</v>
      </c>
      <c r="G43" s="150" t="str">
        <f>IFERROR(F43*D43,"0")</f>
        <v>0</v>
      </c>
    </row>
    <row r="44" spans="2:7" ht="21" customHeight="1">
      <c r="B44" s="116"/>
      <c r="C44" s="116" t="s">
        <v>100</v>
      </c>
      <c r="D44" s="116"/>
      <c r="E44" s="130"/>
      <c r="F44" s="149" t="str">
        <f>IFERROR(VLOOKUP(C44,Table28[[#All],[Fuel]:[Emission factor]],2,FALSE),"-")</f>
        <v>-</v>
      </c>
      <c r="G44" s="150" t="str">
        <f t="shared" ref="G44:G54" si="2">IFERROR(F44*D44,"0")</f>
        <v>0</v>
      </c>
    </row>
    <row r="45" spans="2:7" ht="21" customHeight="1">
      <c r="B45" s="116"/>
      <c r="C45" s="116" t="s">
        <v>100</v>
      </c>
      <c r="D45" s="116"/>
      <c r="E45" s="130"/>
      <c r="F45" s="149" t="str">
        <f>IFERROR(VLOOKUP(C45,Table28[[#All],[Fuel]:[Emission factor]],2,FALSE),"-")</f>
        <v>-</v>
      </c>
      <c r="G45" s="150" t="str">
        <f t="shared" si="2"/>
        <v>0</v>
      </c>
    </row>
    <row r="46" spans="2:7" ht="21" customHeight="1">
      <c r="B46" s="116"/>
      <c r="C46" s="116" t="s">
        <v>100</v>
      </c>
      <c r="D46" s="116"/>
      <c r="E46" s="130"/>
      <c r="F46" s="149" t="str">
        <f>IFERROR(VLOOKUP(C46,Table28[[#All],[Fuel]:[Emission factor]],2,FALSE),"-")</f>
        <v>-</v>
      </c>
      <c r="G46" s="150" t="str">
        <f t="shared" si="2"/>
        <v>0</v>
      </c>
    </row>
    <row r="47" spans="2:7" ht="21" customHeight="1">
      <c r="B47" s="116"/>
      <c r="C47" s="116" t="s">
        <v>100</v>
      </c>
      <c r="D47" s="116"/>
      <c r="E47" s="130"/>
      <c r="F47" s="149" t="str">
        <f>IFERROR(VLOOKUP(C47,Table28[[#All],[Fuel]:[Emission factor]],2,FALSE),"-")</f>
        <v>-</v>
      </c>
      <c r="G47" s="150" t="str">
        <f t="shared" ref="G47" si="3">IFERROR(F47*D47,"0")</f>
        <v>0</v>
      </c>
    </row>
    <row r="48" spans="2:7" ht="21" customHeight="1">
      <c r="B48" s="116"/>
      <c r="C48" s="116" t="s">
        <v>100</v>
      </c>
      <c r="D48" s="116"/>
      <c r="E48" s="130"/>
      <c r="F48" s="149" t="str">
        <f>IFERROR(VLOOKUP(C48,Table28[[#All],[Fuel]:[Emission factor]],2,FALSE),"-")</f>
        <v>-</v>
      </c>
      <c r="G48" s="150" t="str">
        <f t="shared" si="2"/>
        <v>0</v>
      </c>
    </row>
    <row r="49" spans="2:8" ht="21" customHeight="1">
      <c r="B49" s="116"/>
      <c r="C49" s="116" t="s">
        <v>100</v>
      </c>
      <c r="D49" s="116"/>
      <c r="E49" s="130"/>
      <c r="F49" s="149" t="str">
        <f>IFERROR(VLOOKUP(C49,Table28[[#All],[Fuel]:[Emission factor]],2,FALSE),"-")</f>
        <v>-</v>
      </c>
      <c r="G49" s="150" t="str">
        <f t="shared" si="2"/>
        <v>0</v>
      </c>
    </row>
    <row r="50" spans="2:8" ht="21" customHeight="1">
      <c r="B50" s="116"/>
      <c r="C50" s="116" t="s">
        <v>100</v>
      </c>
      <c r="D50" s="116"/>
      <c r="E50" s="130"/>
      <c r="F50" s="149" t="str">
        <f>IFERROR(VLOOKUP(C50,Table28[[#All],[Fuel]:[Emission factor]],2,FALSE),"-")</f>
        <v>-</v>
      </c>
      <c r="G50" s="150" t="str">
        <f t="shared" si="2"/>
        <v>0</v>
      </c>
    </row>
    <row r="51" spans="2:8" ht="21" customHeight="1">
      <c r="B51" s="116"/>
      <c r="C51" s="116" t="s">
        <v>100</v>
      </c>
      <c r="D51" s="116"/>
      <c r="E51" s="130"/>
      <c r="F51" s="149" t="str">
        <f>IFERROR(VLOOKUP(C51,Table28[[#All],[Fuel]:[Emission factor]],2,FALSE),"-")</f>
        <v>-</v>
      </c>
      <c r="G51" s="150" t="str">
        <f t="shared" si="2"/>
        <v>0</v>
      </c>
    </row>
    <row r="52" spans="2:8" ht="21" customHeight="1">
      <c r="B52" s="116"/>
      <c r="C52" s="116" t="s">
        <v>100</v>
      </c>
      <c r="D52" s="116"/>
      <c r="E52" s="130"/>
      <c r="F52" s="149" t="str">
        <f>IFERROR(VLOOKUP(C52,Table28[[#All],[Fuel]:[Emission factor]],2,FALSE),"-")</f>
        <v>-</v>
      </c>
      <c r="G52" s="150" t="str">
        <f t="shared" si="2"/>
        <v>0</v>
      </c>
    </row>
    <row r="53" spans="2:8" ht="21" customHeight="1">
      <c r="B53" s="116"/>
      <c r="C53" s="116" t="s">
        <v>100</v>
      </c>
      <c r="D53" s="116"/>
      <c r="E53" s="130"/>
      <c r="F53" s="149" t="str">
        <f>IFERROR(VLOOKUP(C53,Table28[[#All],[Fuel]:[Emission factor]],2,FALSE),"-")</f>
        <v>-</v>
      </c>
      <c r="G53" s="150" t="str">
        <f t="shared" si="2"/>
        <v>0</v>
      </c>
    </row>
    <row r="54" spans="2:8" ht="21" customHeight="1">
      <c r="B54" s="116"/>
      <c r="C54" s="116" t="s">
        <v>100</v>
      </c>
      <c r="D54" s="116"/>
      <c r="E54" s="130"/>
      <c r="F54" s="149" t="str">
        <f>IFERROR(VLOOKUP(C54,Table28[[#All],[Fuel]:[Emission factor]],2,FALSE),"-")</f>
        <v>-</v>
      </c>
      <c r="G54" s="150" t="str">
        <f t="shared" si="2"/>
        <v>0</v>
      </c>
    </row>
    <row r="55" spans="2:8" ht="5.25" customHeight="1" thickBot="1">
      <c r="D55" s="134"/>
    </row>
    <row r="56" spans="2:8" ht="39.950000000000003" customHeight="1" thickBot="1">
      <c r="B56" s="339" t="s">
        <v>548</v>
      </c>
      <c r="C56" s="339"/>
      <c r="D56" s="339"/>
      <c r="E56" s="135"/>
      <c r="F56" s="136" t="s">
        <v>545</v>
      </c>
      <c r="G56" s="151">
        <f>SUM(G43:G54)</f>
        <v>0</v>
      </c>
    </row>
    <row r="57" spans="2:8" ht="21" customHeight="1"/>
    <row r="58" spans="2:8" ht="21" customHeight="1"/>
    <row r="59" spans="2:8" ht="21" customHeight="1">
      <c r="B59" s="109" t="s">
        <v>550</v>
      </c>
      <c r="C59" s="110"/>
      <c r="D59" s="99"/>
      <c r="E59" s="99"/>
      <c r="F59" s="99"/>
      <c r="G59" s="99"/>
      <c r="H59" s="99"/>
    </row>
    <row r="60" spans="2:8" ht="21" customHeight="1">
      <c r="B60" s="103" t="s">
        <v>551</v>
      </c>
      <c r="C60" s="111"/>
      <c r="D60" s="99"/>
      <c r="E60" s="99"/>
      <c r="F60" s="99"/>
      <c r="G60" s="99"/>
      <c r="H60" s="99"/>
    </row>
    <row r="61" spans="2:8" ht="18.75">
      <c r="B61" s="99"/>
      <c r="C61" s="103"/>
      <c r="D61" s="99"/>
      <c r="E61" s="99"/>
      <c r="F61" s="99"/>
      <c r="G61" s="99"/>
      <c r="H61" s="99"/>
    </row>
    <row r="62" spans="2:8">
      <c r="B62" s="79"/>
      <c r="C62" s="79"/>
      <c r="D62" s="79"/>
      <c r="E62" s="79"/>
      <c r="F62" s="79"/>
      <c r="G62" s="79"/>
      <c r="H62" s="99"/>
    </row>
    <row r="63" spans="2:8">
      <c r="B63" s="79"/>
      <c r="C63" s="79"/>
      <c r="D63" s="79"/>
      <c r="E63" s="79"/>
      <c r="F63" s="79"/>
      <c r="G63" s="79"/>
      <c r="H63" s="99"/>
    </row>
    <row r="64" spans="2:8">
      <c r="B64" s="79"/>
      <c r="C64" s="79"/>
      <c r="D64" s="79"/>
      <c r="E64" s="79"/>
      <c r="F64" s="79"/>
      <c r="G64" s="79"/>
      <c r="H64" s="99"/>
    </row>
    <row r="65" spans="2:8">
      <c r="B65" s="79"/>
      <c r="C65" s="79"/>
      <c r="D65" s="79"/>
      <c r="E65" s="79"/>
      <c r="F65" s="79"/>
      <c r="G65" s="79"/>
      <c r="H65" s="79"/>
    </row>
    <row r="66" spans="2:8">
      <c r="B66" s="79"/>
      <c r="C66" s="79"/>
      <c r="D66" s="79"/>
      <c r="E66" s="79"/>
      <c r="F66" s="79"/>
      <c r="G66" s="79"/>
      <c r="H66" s="79"/>
    </row>
    <row r="67" spans="2:8" ht="18.75">
      <c r="B67" s="79"/>
      <c r="C67" s="79"/>
      <c r="D67" s="84"/>
      <c r="E67" s="84"/>
      <c r="F67" s="84"/>
      <c r="G67" s="79"/>
      <c r="H67" s="79"/>
    </row>
    <row r="68" spans="2:8" ht="21">
      <c r="B68" s="79"/>
      <c r="C68" s="79"/>
      <c r="D68" s="79"/>
      <c r="E68" s="113"/>
      <c r="F68" s="341" t="s">
        <v>143</v>
      </c>
      <c r="G68" s="341"/>
      <c r="H68" s="341"/>
    </row>
    <row r="69" spans="2:8" ht="21" customHeight="1">
      <c r="B69" s="79"/>
      <c r="C69" s="340" t="s">
        <v>144</v>
      </c>
      <c r="D69" s="113"/>
      <c r="E69" s="113"/>
      <c r="F69" s="341"/>
      <c r="G69" s="341"/>
      <c r="H69" s="341"/>
    </row>
    <row r="70" spans="2:8" ht="21" customHeight="1">
      <c r="B70" s="79"/>
      <c r="C70" s="340"/>
      <c r="D70" s="113"/>
      <c r="E70" s="113"/>
      <c r="F70" s="341"/>
      <c r="G70" s="341"/>
      <c r="H70" s="341"/>
    </row>
    <row r="71" spans="2:8" ht="15.6" customHeight="1">
      <c r="B71" s="89"/>
      <c r="C71" s="340"/>
      <c r="D71" s="79"/>
      <c r="E71" s="79"/>
      <c r="F71" s="341"/>
      <c r="G71" s="341"/>
      <c r="H71" s="341"/>
    </row>
    <row r="72" spans="2:8" ht="15.6" customHeight="1">
      <c r="B72" s="79"/>
      <c r="C72" s="340"/>
      <c r="D72" s="79"/>
      <c r="E72" s="79"/>
      <c r="F72" s="341"/>
      <c r="G72" s="341"/>
      <c r="H72" s="341"/>
    </row>
    <row r="73" spans="2:8" ht="15.6" customHeight="1">
      <c r="B73" s="79"/>
      <c r="C73" s="340"/>
      <c r="D73" s="79"/>
      <c r="E73" s="79"/>
      <c r="F73" s="341"/>
      <c r="G73" s="341"/>
      <c r="H73" s="341"/>
    </row>
    <row r="74" spans="2:8">
      <c r="B74" s="79"/>
      <c r="C74" s="79"/>
      <c r="D74" s="79"/>
      <c r="E74" s="79"/>
      <c r="F74" s="79"/>
      <c r="G74" s="79"/>
      <c r="H74" s="99"/>
    </row>
    <row r="76" spans="2:8" ht="21">
      <c r="B76" s="143" t="s">
        <v>101</v>
      </c>
    </row>
    <row r="77" spans="2:8" ht="18.75">
      <c r="B77" s="130" t="s">
        <v>102</v>
      </c>
      <c r="C77" s="193" t="s">
        <v>118</v>
      </c>
      <c r="D77" s="119"/>
    </row>
    <row r="78" spans="2:8">
      <c r="B78" s="130" t="s">
        <v>103</v>
      </c>
      <c r="C78" s="193" t="s">
        <v>127</v>
      </c>
      <c r="D78" s="193"/>
    </row>
  </sheetData>
  <sheetProtection algorithmName="SHA-512" hashValue="y5xTknNzekIzAOo6UwQDfyOflwSJ/hX9Fn6B/X4clc4zidxG7cJVSpoSUc884m5E31ou3u8QYJV7F6ih+evvug==" saltValue="ivr8s7gdFez9DgAwA5oGyQ==" spinCount="100000" sheet="1" insertColumns="0" insertRows="0"/>
  <mergeCells count="8">
    <mergeCell ref="B56:D56"/>
    <mergeCell ref="C69:C73"/>
    <mergeCell ref="F68:H73"/>
    <mergeCell ref="E2:G2"/>
    <mergeCell ref="M2:O5"/>
    <mergeCell ref="I3:K4"/>
    <mergeCell ref="B20:D20"/>
    <mergeCell ref="B38:D38"/>
  </mergeCells>
  <phoneticPr fontId="64" type="noConversion"/>
  <hyperlinks>
    <hyperlink ref="C78:D78" r:id="rId1" display="2024 UK Government emission conversion factors (DESNZ)" xr:uid="{E7319FC7-CC1A-4439-A98C-F287646D3A22}"/>
    <hyperlink ref="C77" r:id="rId2" location="electricity-factors" xr:uid="{BF718344-5F37-4115-BB30-E6576DCA9231}"/>
  </hyperlinks>
  <pageMargins left="0.7" right="0.7" top="0.75" bottom="0.75" header="0.3" footer="0.3"/>
  <pageSetup paperSize="9" scale="50" orientation="portrait" horizontalDpi="300" verticalDpi="3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B0E853A-276E-44EE-8802-4A28F4388435}">
          <x14:formula1>
            <xm:f>'Emission factors and lists'!$Q$2:$Q$8</xm:f>
          </x14:formula1>
          <xm:sqref>C43:C54</xm:sqref>
        </x14:dataValidation>
        <x14:dataValidation type="list" allowBlank="1" showInputMessage="1" showErrorMessage="1" xr:uid="{616D582A-36EA-4F92-AE7A-68358593F2F3}">
          <x14:formula1>
            <xm:f>'Emission factors and lists'!$A$2:$A$45</xm:f>
          </x14:formula1>
          <xm:sqref>C7:C18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c3a147-0d64-46aa-a281-dc97358e8373">
      <Terms xmlns="http://schemas.microsoft.com/office/infopath/2007/PartnerControls"/>
    </lcf76f155ced4ddcb4097134ff3c332f>
    <TaxCatchAll xmlns="d7532cd0-e888-47d6-8f58-db0210f25002" xsi:nil="true"/>
    <Godk_x00e4_nd xmlns="10c3a147-0d64-46aa-a281-dc97358e8373">false</Godk_x00e4_nd>
    <Status xmlns="10c3a147-0d64-46aa-a281-dc97358e83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21" ma:contentTypeDescription="Skapa ett nytt dokument." ma:contentTypeScope="" ma:versionID="68ac65ad78ed8ad72ce0b448ad40d0f1">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ca91a0d67ff346b3fa6f7c80739792d8"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Godk_x00e4_nd"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Godk_x00e4_nd" ma:index="18" nillable="true" ma:displayName="Godkänd" ma:default="0" ma:format="Dropdown" ma:internalName="Godk_x00e4_nd">
      <xsd:simpleType>
        <xsd:restriction base="dms:Boolea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e641fc9e-d469-439b-858c-bb315f8f2b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Status" ma:index="27" nillable="true" ma:displayName="Status" ma:format="RadioButtons" ma:internalName="Status">
      <xsd:simpleType>
        <xsd:restriction base="dms:Choice">
          <xsd:enumeration value="Klar"/>
          <xsd:enumeration value="Gör ej"/>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4" nillable="true" ma:displayName="Taxonomy Catch All Column" ma:hidden="true" ma:list="{bb681454-5b20-4870-936e-b523090ef0fb}" ma:internalName="TaxCatchAll" ma:showField="CatchAllData" ma:web="d7532cd0-e888-47d6-8f58-db0210f25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AE3A8-23B6-4B87-9F82-1D699BFB9B72}">
  <ds:schemaRef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d7532cd0-e888-47d6-8f58-db0210f25002"/>
    <ds:schemaRef ds:uri="http://purl.org/dc/terms/"/>
    <ds:schemaRef ds:uri="http://schemas.microsoft.com/office/infopath/2007/PartnerControls"/>
    <ds:schemaRef ds:uri="10c3a147-0d64-46aa-a281-dc97358e8373"/>
    <ds:schemaRef ds:uri="http://purl.org/dc/dcmitype/"/>
  </ds:schemaRefs>
</ds:datastoreItem>
</file>

<file path=customXml/itemProps2.xml><?xml version="1.0" encoding="utf-8"?>
<ds:datastoreItem xmlns:ds="http://schemas.openxmlformats.org/officeDocument/2006/customXml" ds:itemID="{C055FFFE-8E61-49A5-A0DF-F828C5034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DCE051-FDE3-4D06-BA4B-A70CF86889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BÖRJA HÄR</vt:lpstr>
      <vt:lpstr>BAS</vt:lpstr>
      <vt:lpstr>MELLAN</vt:lpstr>
      <vt:lpstr>HÖG</vt:lpstr>
      <vt:lpstr>1) Organisation</vt:lpstr>
      <vt:lpstr>2) Papper och digitala medier</vt:lpstr>
      <vt:lpstr>3) Mat, dryck, försäljning</vt:lpstr>
      <vt:lpstr>4) Fastighetsförvaltning</vt:lpstr>
      <vt:lpstr>Building energy calculator</vt:lpstr>
      <vt:lpstr>5) Avfall</vt:lpstr>
      <vt:lpstr>6) Resor</vt:lpstr>
      <vt:lpstr>RESEBERÄKNAREN</vt:lpstr>
      <vt:lpstr>7) Avtal</vt:lpstr>
      <vt:lpstr>Emission factors and lists</vt:lpstr>
      <vt:lpstr>'Emission factors and lists'!Bike</vt:lpstr>
      <vt:lpstr>'Emission factors and lists'!Bus</vt:lpstr>
      <vt:lpstr>'Emission factors and lists'!Car</vt:lpstr>
      <vt:lpstr>'Emission factors and lists'!Ferry</vt:lpstr>
      <vt:lpstr>'Emission factors and lists'!Plane</vt:lpstr>
      <vt:lpstr>BAS!Print_Area</vt:lpstr>
      <vt:lpstr>HÖG!Print_Area</vt:lpstr>
      <vt:lpstr>MELLAN!Print_Area</vt:lpstr>
      <vt:lpstr>'Emission factors and lists'!Taxi</vt:lpstr>
      <vt:lpstr>'Emission factors and lists'!Train</vt:lpstr>
      <vt:lpstr>'Emission factors and lists'!Van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Dean Wilson</cp:lastModifiedBy>
  <cp:revision/>
  <cp:lastPrinted>2024-03-14T11:15:55Z</cp:lastPrinted>
  <dcterms:created xsi:type="dcterms:W3CDTF">2021-01-22T17:27:12Z</dcterms:created>
  <dcterms:modified xsi:type="dcterms:W3CDTF">2026-03-12T10:26:23Z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y fmtid="{D5CDD505-2E9C-101B-9397-08002B2CF9AE}" pid="3" name="MediaServiceImageTags">
    <vt:lpwstr/>
  </property>
</Properties>
</file>